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Danijela\Downloads\"/>
    </mc:Choice>
  </mc:AlternateContent>
  <xr:revisionPtr revIDLastSave="0" documentId="8_{A166232D-9989-42D7-8B5C-1E635670A5A1}" xr6:coauthVersionLast="47" xr6:coauthVersionMax="47" xr10:uidLastSave="{00000000-0000-0000-0000-000000000000}"/>
  <bookViews>
    <workbookView xWindow="2685" yWindow="268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G340" i="9"/>
  <c r="F340" i="9"/>
  <c r="E340" i="9"/>
  <c r="B340" i="9" s="1"/>
  <c r="F339" i="9"/>
  <c r="F338" i="9"/>
  <c r="F337" i="9"/>
  <c r="F336" i="9"/>
  <c r="H335" i="9"/>
  <c r="G335" i="9"/>
  <c r="F335" i="9"/>
  <c r="E335" i="9"/>
  <c r="F334" i="9"/>
  <c r="H333" i="9"/>
  <c r="G333" i="9"/>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F327" i="9"/>
  <c r="E327" i="9"/>
  <c r="B327" i="9" s="1"/>
  <c r="H326" i="9"/>
  <c r="G326" i="9"/>
  <c r="E326" i="9" s="1"/>
  <c r="B326" i="9" s="1"/>
  <c r="F326" i="9"/>
  <c r="H325" i="9"/>
  <c r="G325" i="9"/>
  <c r="F325" i="9"/>
  <c r="H324" i="9"/>
  <c r="E324" i="9" s="1"/>
  <c r="B324" i="9" s="1"/>
  <c r="G324" i="9"/>
  <c r="F324" i="9"/>
  <c r="H323" i="9"/>
  <c r="G323" i="9"/>
  <c r="F323" i="9"/>
  <c r="E323" i="9"/>
  <c r="B323" i="9" s="1"/>
  <c r="H322" i="9"/>
  <c r="G322" i="9"/>
  <c r="E322" i="9" s="1"/>
  <c r="B322" i="9" s="1"/>
  <c r="F322" i="9"/>
  <c r="H321" i="9"/>
  <c r="G321" i="9"/>
  <c r="F321" i="9"/>
  <c r="H320" i="9"/>
  <c r="E320" i="9" s="1"/>
  <c r="G320" i="9"/>
  <c r="F320" i="9"/>
  <c r="B320" i="9"/>
  <c r="H319" i="9"/>
  <c r="G319" i="9"/>
  <c r="F319" i="9"/>
  <c r="E319" i="9"/>
  <c r="B319" i="9" s="1"/>
  <c r="H318" i="9"/>
  <c r="G318" i="9"/>
  <c r="E318" i="9" s="1"/>
  <c r="B318" i="9" s="1"/>
  <c r="F318" i="9"/>
  <c r="H317" i="9"/>
  <c r="G317" i="9"/>
  <c r="F317" i="9"/>
  <c r="H316" i="9"/>
  <c r="F316" i="9"/>
  <c r="F315" i="9"/>
  <c r="F314" i="9"/>
  <c r="H313" i="9"/>
  <c r="G313" i="9"/>
  <c r="F313" i="9"/>
  <c r="H312" i="9"/>
  <c r="E312" i="9" s="1"/>
  <c r="B312" i="9" s="1"/>
  <c r="G312" i="9"/>
  <c r="F312" i="9"/>
  <c r="H311" i="9"/>
  <c r="G311" i="9"/>
  <c r="F311" i="9"/>
  <c r="E311" i="9"/>
  <c r="B311" i="9" s="1"/>
  <c r="F310" i="9"/>
  <c r="F309" i="9"/>
  <c r="F308" i="9"/>
  <c r="H307" i="9"/>
  <c r="E307" i="9" s="1"/>
  <c r="B307" i="9" s="1"/>
  <c r="G307" i="9"/>
  <c r="F307" i="9"/>
  <c r="F306" i="9"/>
  <c r="H305" i="9"/>
  <c r="G305" i="9"/>
  <c r="F305" i="9"/>
  <c r="E305" i="9"/>
  <c r="H304" i="9"/>
  <c r="G304" i="9"/>
  <c r="F304" i="9"/>
  <c r="F298" i="9" s="1"/>
  <c r="H303" i="9"/>
  <c r="G303" i="9"/>
  <c r="E303" i="9" s="1"/>
  <c r="F303" i="9"/>
  <c r="B303" i="9"/>
  <c r="F302" i="9"/>
  <c r="F301" i="9"/>
  <c r="F300" i="9"/>
  <c r="F299" i="9"/>
  <c r="F297" i="9"/>
  <c r="L296" i="9"/>
  <c r="F296" i="9" s="1"/>
  <c r="H296" i="9"/>
  <c r="F295" i="9"/>
  <c r="I294" i="9"/>
  <c r="H294" i="9"/>
  <c r="E294" i="9" s="1"/>
  <c r="F294" i="9"/>
  <c r="E293" i="9"/>
  <c r="M292" i="9"/>
  <c r="L292" i="9"/>
  <c r="E292" i="9"/>
  <c r="M291" i="9"/>
  <c r="L291" i="9"/>
  <c r="E291" i="9"/>
  <c r="M290" i="9"/>
  <c r="L290" i="9"/>
  <c r="F290" i="9"/>
  <c r="E290" i="9"/>
  <c r="M289" i="9"/>
  <c r="L289" i="9"/>
  <c r="F289" i="9"/>
  <c r="E289" i="9"/>
  <c r="M288" i="9"/>
  <c r="L288" i="9"/>
  <c r="E288" i="9"/>
  <c r="M287" i="9"/>
  <c r="L287" i="9"/>
  <c r="E287" i="9"/>
  <c r="M286" i="9"/>
  <c r="L286" i="9"/>
  <c r="F286" i="9"/>
  <c r="E286" i="9"/>
  <c r="M285" i="9"/>
  <c r="L285" i="9"/>
  <c r="F285" i="9"/>
  <c r="E285" i="9"/>
  <c r="M284" i="9"/>
  <c r="L284" i="9"/>
  <c r="E284" i="9"/>
  <c r="M283" i="9"/>
  <c r="L283" i="9"/>
  <c r="E283" i="9"/>
  <c r="M282" i="9"/>
  <c r="L282" i="9"/>
  <c r="F282" i="9"/>
  <c r="E282" i="9"/>
  <c r="M281" i="9"/>
  <c r="L281" i="9"/>
  <c r="F281" i="9"/>
  <c r="E281" i="9"/>
  <c r="M280" i="9"/>
  <c r="L280" i="9"/>
  <c r="E280" i="9"/>
  <c r="M279" i="9"/>
  <c r="L279" i="9"/>
  <c r="E279" i="9"/>
  <c r="M278" i="9"/>
  <c r="L278" i="9"/>
  <c r="F278" i="9"/>
  <c r="E278" i="9"/>
  <c r="M277" i="9"/>
  <c r="L277" i="9"/>
  <c r="F277" i="9"/>
  <c r="E277" i="9"/>
  <c r="M276" i="9"/>
  <c r="L276" i="9"/>
  <c r="E276" i="9"/>
  <c r="M275" i="9"/>
  <c r="L275" i="9"/>
  <c r="E275" i="9"/>
  <c r="M274" i="9"/>
  <c r="L274" i="9"/>
  <c r="F274" i="9"/>
  <c r="E274" i="9"/>
  <c r="M273" i="9"/>
  <c r="L273" i="9"/>
  <c r="F273" i="9"/>
  <c r="E273" i="9"/>
  <c r="M272" i="9"/>
  <c r="L272" i="9"/>
  <c r="E272" i="9"/>
  <c r="M271" i="9"/>
  <c r="L271" i="9"/>
  <c r="E271" i="9"/>
  <c r="M270" i="9"/>
  <c r="L270" i="9"/>
  <c r="F270" i="9"/>
  <c r="E270" i="9"/>
  <c r="M269" i="9"/>
  <c r="L269" i="9"/>
  <c r="F269" i="9"/>
  <c r="E269" i="9"/>
  <c r="M268" i="9"/>
  <c r="L268" i="9"/>
  <c r="E268" i="9"/>
  <c r="M267" i="9"/>
  <c r="L267" i="9"/>
  <c r="E267" i="9"/>
  <c r="M266" i="9"/>
  <c r="L266" i="9"/>
  <c r="F266" i="9"/>
  <c r="E266" i="9"/>
  <c r="M265" i="9"/>
  <c r="L265" i="9"/>
  <c r="F265" i="9"/>
  <c r="E265" i="9"/>
  <c r="M264" i="9"/>
  <c r="L264" i="9"/>
  <c r="E264" i="9"/>
  <c r="M263" i="9"/>
  <c r="L263" i="9"/>
  <c r="E263" i="9"/>
  <c r="M262" i="9"/>
  <c r="L262" i="9"/>
  <c r="F262" i="9"/>
  <c r="E262" i="9"/>
  <c r="M261" i="9"/>
  <c r="L261" i="9"/>
  <c r="F261" i="9"/>
  <c r="E261" i="9"/>
  <c r="M260" i="9"/>
  <c r="L260" i="9"/>
  <c r="E260" i="9"/>
  <c r="M259" i="9"/>
  <c r="L259" i="9"/>
  <c r="E259" i="9"/>
  <c r="M258" i="9"/>
  <c r="L258" i="9"/>
  <c r="F258" i="9"/>
  <c r="E258" i="9"/>
  <c r="M257" i="9"/>
  <c r="L257" i="9"/>
  <c r="F257" i="9" s="1"/>
  <c r="E257" i="9"/>
  <c r="M256" i="9"/>
  <c r="L256" i="9"/>
  <c r="E256" i="9"/>
  <c r="M255" i="9"/>
  <c r="L255" i="9"/>
  <c r="E255" i="9"/>
  <c r="M254" i="9"/>
  <c r="L254" i="9"/>
  <c r="F254" i="9"/>
  <c r="E254" i="9"/>
  <c r="M253" i="9"/>
  <c r="L253" i="9"/>
  <c r="F253" i="9" s="1"/>
  <c r="E253" i="9"/>
  <c r="M252" i="9"/>
  <c r="L252" i="9"/>
  <c r="E252" i="9"/>
  <c r="M251" i="9"/>
  <c r="L251" i="9"/>
  <c r="E251" i="9"/>
  <c r="M250" i="9"/>
  <c r="L250" i="9"/>
  <c r="F250" i="9"/>
  <c r="E250" i="9"/>
  <c r="M249" i="9"/>
  <c r="L249" i="9"/>
  <c r="F249" i="9" s="1"/>
  <c r="E249" i="9"/>
  <c r="M248" i="9"/>
  <c r="L248" i="9"/>
  <c r="E248" i="9"/>
  <c r="M247" i="9"/>
  <c r="L247" i="9"/>
  <c r="E247" i="9"/>
  <c r="M246" i="9"/>
  <c r="F246" i="9" s="1"/>
  <c r="B246" i="9" s="1"/>
  <c r="L246" i="9"/>
  <c r="E246" i="9"/>
  <c r="M245" i="9"/>
  <c r="L245" i="9"/>
  <c r="F245" i="9" s="1"/>
  <c r="E245" i="9"/>
  <c r="B245" i="9" s="1"/>
  <c r="M244" i="9"/>
  <c r="L244" i="9"/>
  <c r="F244" i="9" s="1"/>
  <c r="B244" i="9" s="1"/>
  <c r="E244" i="9"/>
  <c r="M243" i="9"/>
  <c r="L243" i="9"/>
  <c r="E243" i="9"/>
  <c r="M242" i="9"/>
  <c r="L242" i="9"/>
  <c r="F242" i="9"/>
  <c r="E242" i="9"/>
  <c r="B242" i="9" s="1"/>
  <c r="M241" i="9"/>
  <c r="L241" i="9"/>
  <c r="F241" i="9" s="1"/>
  <c r="E241" i="9"/>
  <c r="M240" i="9"/>
  <c r="L240" i="9"/>
  <c r="F240" i="9"/>
  <c r="B240" i="9" s="1"/>
  <c r="E240" i="9"/>
  <c r="M239" i="9"/>
  <c r="L239" i="9"/>
  <c r="E239" i="9"/>
  <c r="M238" i="9"/>
  <c r="L238" i="9"/>
  <c r="F238" i="9"/>
  <c r="B238" i="9" s="1"/>
  <c r="E238" i="9"/>
  <c r="M237" i="9"/>
  <c r="L237" i="9"/>
  <c r="F237" i="9" s="1"/>
  <c r="E237" i="9"/>
  <c r="B237" i="9" s="1"/>
  <c r="M236" i="9"/>
  <c r="L236" i="9"/>
  <c r="F236" i="9" s="1"/>
  <c r="E236" i="9"/>
  <c r="B236" i="9"/>
  <c r="M235" i="9"/>
  <c r="L235" i="9"/>
  <c r="E235" i="9"/>
  <c r="M234" i="9"/>
  <c r="L234" i="9"/>
  <c r="F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E170" i="9"/>
  <c r="B170" i="9" s="1"/>
  <c r="H169" i="9"/>
  <c r="E169" i="9" s="1"/>
  <c r="G169" i="9"/>
  <c r="F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E155" i="9" s="1"/>
  <c r="F155" i="9"/>
  <c r="B155" i="9"/>
  <c r="H154" i="9"/>
  <c r="G154" i="9"/>
  <c r="F154" i="9"/>
  <c r="E154" i="9"/>
  <c r="B154" i="9" s="1"/>
  <c r="H153" i="9"/>
  <c r="E153" i="9" s="1"/>
  <c r="G153" i="9"/>
  <c r="F153" i="9"/>
  <c r="H152" i="9"/>
  <c r="G152" i="9"/>
  <c r="E152" i="9" s="1"/>
  <c r="B152" i="9" s="1"/>
  <c r="F152" i="9"/>
  <c r="H151" i="9"/>
  <c r="G151" i="9"/>
  <c r="E151" i="9" s="1"/>
  <c r="B151" i="9" s="1"/>
  <c r="F151" i="9"/>
  <c r="H150" i="9"/>
  <c r="G150" i="9"/>
  <c r="F150" i="9"/>
  <c r="E150" i="9"/>
  <c r="B150" i="9" s="1"/>
  <c r="H149" i="9"/>
  <c r="E149" i="9" s="1"/>
  <c r="G149" i="9"/>
  <c r="F149" i="9"/>
  <c r="H148" i="9"/>
  <c r="G148" i="9"/>
  <c r="E148" i="9" s="1"/>
  <c r="B148" i="9" s="1"/>
  <c r="F148" i="9"/>
  <c r="H147" i="9"/>
  <c r="G147" i="9"/>
  <c r="E147" i="9" s="1"/>
  <c r="F147" i="9"/>
  <c r="B147" i="9"/>
  <c r="H146" i="9"/>
  <c r="G146" i="9"/>
  <c r="F146" i="9"/>
  <c r="E146" i="9"/>
  <c r="B146" i="9" s="1"/>
  <c r="H145" i="9"/>
  <c r="E145" i="9" s="1"/>
  <c r="G145" i="9"/>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E121" i="9" s="1"/>
  <c r="F121" i="9"/>
  <c r="H120" i="9"/>
  <c r="G120" i="9"/>
  <c r="E120" i="9" s="1"/>
  <c r="F120" i="9"/>
  <c r="B120" i="9"/>
  <c r="H119" i="9"/>
  <c r="G119" i="9"/>
  <c r="F119" i="9"/>
  <c r="E119" i="9"/>
  <c r="B119" i="9" s="1"/>
  <c r="H118" i="9"/>
  <c r="G118" i="9"/>
  <c r="F118" i="9"/>
  <c r="E118" i="9"/>
  <c r="H117" i="9"/>
  <c r="G117" i="9"/>
  <c r="E117" i="9" s="1"/>
  <c r="F117" i="9"/>
  <c r="H116" i="9"/>
  <c r="G116" i="9"/>
  <c r="E116" i="9" s="1"/>
  <c r="F116" i="9"/>
  <c r="B116" i="9"/>
  <c r="H115" i="9"/>
  <c r="G115" i="9"/>
  <c r="F115" i="9"/>
  <c r="E115" i="9"/>
  <c r="B115" i="9" s="1"/>
  <c r="H114" i="9"/>
  <c r="G114" i="9"/>
  <c r="F114" i="9"/>
  <c r="E114" i="9"/>
  <c r="H113" i="9"/>
  <c r="G113" i="9"/>
  <c r="E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G57" i="9"/>
  <c r="F57" i="9"/>
  <c r="B57" i="9"/>
  <c r="H56" i="9"/>
  <c r="G56" i="9"/>
  <c r="F56" i="9"/>
  <c r="E56" i="9"/>
  <c r="B56" i="9" s="1"/>
  <c r="H55" i="9"/>
  <c r="G55" i="9"/>
  <c r="E55" i="9" s="1"/>
  <c r="B55" i="9" s="1"/>
  <c r="F55" i="9"/>
  <c r="H54" i="9"/>
  <c r="G54" i="9"/>
  <c r="E54" i="9" s="1"/>
  <c r="B54" i="9" s="1"/>
  <c r="F54" i="9"/>
  <c r="H53" i="9"/>
  <c r="E53" i="9" s="1"/>
  <c r="G53" i="9"/>
  <c r="F53" i="9"/>
  <c r="B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G47" i="9"/>
  <c r="E47" i="9" s="1"/>
  <c r="B47" i="9" s="1"/>
  <c r="F47" i="9"/>
  <c r="H46" i="9"/>
  <c r="G46" i="9"/>
  <c r="E46" i="9" s="1"/>
  <c r="B46" i="9" s="1"/>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E37" i="9" s="1"/>
  <c r="G37" i="9"/>
  <c r="F37" i="9"/>
  <c r="B37" i="9"/>
  <c r="H36" i="9"/>
  <c r="G36" i="9"/>
  <c r="F36" i="9"/>
  <c r="E36" i="9"/>
  <c r="B36" i="9" s="1"/>
  <c r="H35" i="9"/>
  <c r="G35" i="9"/>
  <c r="E35" i="9" s="1"/>
  <c r="B35" i="9" s="1"/>
  <c r="F35" i="9"/>
  <c r="H34" i="9"/>
  <c r="G34" i="9"/>
  <c r="E34" i="9" s="1"/>
  <c r="B34" i="9" s="1"/>
  <c r="F34" i="9"/>
  <c r="H33" i="9"/>
  <c r="E33" i="9" s="1"/>
  <c r="G33" i="9"/>
  <c r="F33" i="9"/>
  <c r="B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G25" i="9"/>
  <c r="F25" i="9"/>
  <c r="B25" i="9"/>
  <c r="F24" i="9"/>
  <c r="F4" i="9"/>
  <c r="O3" i="9"/>
  <c r="G296" i="9" s="1"/>
  <c r="E296" i="9" s="1"/>
  <c r="B296" i="9" s="1"/>
  <c r="I3" i="9"/>
  <c r="G309" i="9" s="1"/>
  <c r="H3" i="9"/>
  <c r="G3" i="9"/>
  <c r="D104" i="8"/>
  <c r="D97" i="8"/>
  <c r="C1674" i="1" s="1"/>
  <c r="D92" i="8"/>
  <c r="D87" i="8"/>
  <c r="D82" i="8"/>
  <c r="D77" i="8"/>
  <c r="C1654" i="1" s="1"/>
  <c r="D72" i="8"/>
  <c r="D67" i="8"/>
  <c r="D62" i="8"/>
  <c r="D57" i="8"/>
  <c r="D52" i="8"/>
  <c r="D46" i="8"/>
  <c r="D37" i="8"/>
  <c r="D27" i="8"/>
  <c r="D25" i="8"/>
  <c r="D18" i="8"/>
  <c r="D8" i="8"/>
  <c r="D6" i="8"/>
  <c r="C1583" i="1" s="1"/>
  <c r="E44" i="7"/>
  <c r="D44" i="7"/>
  <c r="E39" i="7"/>
  <c r="D39" i="7"/>
  <c r="D38" i="7" s="1"/>
  <c r="E38" i="7"/>
  <c r="E30" i="7"/>
  <c r="D30" i="7"/>
  <c r="E23" i="7"/>
  <c r="E22" i="7" s="1"/>
  <c r="D23" i="7"/>
  <c r="D22" i="7"/>
  <c r="E14" i="7"/>
  <c r="D1547" i="1" s="1"/>
  <c r="D14" i="7"/>
  <c r="E7" i="7"/>
  <c r="D7" i="7"/>
  <c r="D6" i="7" s="1"/>
  <c r="D5" i="7" s="1"/>
  <c r="E6" i="7"/>
  <c r="E5" i="7" s="1"/>
  <c r="I33"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E584" i="4" s="1"/>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E428" i="4"/>
  <c r="D428" i="4"/>
  <c r="E427" i="4"/>
  <c r="D427" i="4"/>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E152" i="4" s="1"/>
  <c r="D153" i="4"/>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4" i="4"/>
  <c r="F133" i="4"/>
  <c r="F132" i="4"/>
  <c r="F131" i="4"/>
  <c r="F130" i="4"/>
  <c r="E129" i="4"/>
  <c r="E125" i="4" s="1"/>
  <c r="D129" i="4"/>
  <c r="F129" i="4" s="1"/>
  <c r="F128" i="4"/>
  <c r="F127" i="4"/>
  <c r="F126" i="4"/>
  <c r="E126" i="4"/>
  <c r="D126" i="4"/>
  <c r="D125" i="4"/>
  <c r="F124" i="4"/>
  <c r="F123" i="4"/>
  <c r="F122" i="4"/>
  <c r="F121"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3" i="4"/>
  <c r="F62" i="4"/>
  <c r="E61" i="4"/>
  <c r="D61" i="4"/>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C1681" i="1"/>
  <c r="H1681" i="1" s="1"/>
  <c r="C1680" i="1"/>
  <c r="C1679" i="1"/>
  <c r="H1678" i="1"/>
  <c r="C1678" i="1"/>
  <c r="G1678" i="1" s="1"/>
  <c r="H1677" i="1"/>
  <c r="G1677" i="1"/>
  <c r="C1677" i="1"/>
  <c r="C1676" i="1"/>
  <c r="C1675" i="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3" i="1"/>
  <c r="G1633" i="1"/>
  <c r="C1633" i="1"/>
  <c r="G1632" i="1"/>
  <c r="C1632" i="1"/>
  <c r="H1632" i="1" s="1"/>
  <c r="C1631" i="1"/>
  <c r="H1630" i="1"/>
  <c r="C1630" i="1"/>
  <c r="G1630" i="1" s="1"/>
  <c r="H1629" i="1"/>
  <c r="G1629" i="1"/>
  <c r="C1629" i="1"/>
  <c r="C1627" i="1"/>
  <c r="H1626" i="1"/>
  <c r="C1626" i="1"/>
  <c r="G1626" i="1" s="1"/>
  <c r="H1625" i="1"/>
  <c r="G1625" i="1"/>
  <c r="C1625" i="1"/>
  <c r="G1624" i="1"/>
  <c r="C1624" i="1"/>
  <c r="H1624" i="1" s="1"/>
  <c r="C1623" i="1"/>
  <c r="G1620" i="1"/>
  <c r="C1620" i="1"/>
  <c r="H1620" i="1" s="1"/>
  <c r="C1619" i="1"/>
  <c r="H1618" i="1"/>
  <c r="C1618" i="1"/>
  <c r="G1618" i="1" s="1"/>
  <c r="H1617" i="1"/>
  <c r="G1617" i="1"/>
  <c r="C1617" i="1"/>
  <c r="G1616" i="1"/>
  <c r="C1616" i="1"/>
  <c r="H1616" i="1" s="1"/>
  <c r="C1615" i="1"/>
  <c r="H1614" i="1"/>
  <c r="C1614" i="1"/>
  <c r="G1614" i="1" s="1"/>
  <c r="H1613" i="1"/>
  <c r="G1613" i="1"/>
  <c r="C1613" i="1"/>
  <c r="G1612" i="1"/>
  <c r="C1612" i="1"/>
  <c r="H1612" i="1" s="1"/>
  <c r="C1611" i="1"/>
  <c r="H1610" i="1"/>
  <c r="C1610" i="1"/>
  <c r="G1610" i="1" s="1"/>
  <c r="H1609" i="1"/>
  <c r="G1609" i="1"/>
  <c r="C1609" i="1"/>
  <c r="G1608" i="1"/>
  <c r="C1608" i="1"/>
  <c r="H1608" i="1" s="1"/>
  <c r="C1607" i="1"/>
  <c r="H1606" i="1"/>
  <c r="C1606" i="1"/>
  <c r="G1606" i="1" s="1"/>
  <c r="H1605" i="1"/>
  <c r="G1605" i="1"/>
  <c r="C1605" i="1"/>
  <c r="G1604" i="1"/>
  <c r="C1604" i="1"/>
  <c r="H1604" i="1" s="1"/>
  <c r="C1603" i="1"/>
  <c r="H1602" i="1"/>
  <c r="C1602" i="1"/>
  <c r="G1602" i="1" s="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C1590" i="1"/>
  <c r="G1590" i="1" s="1"/>
  <c r="H1589" i="1"/>
  <c r="G1589" i="1"/>
  <c r="C1589" i="1"/>
  <c r="G1588" i="1"/>
  <c r="C1588" i="1"/>
  <c r="H1588" i="1" s="1"/>
  <c r="C1587" i="1"/>
  <c r="H1586" i="1"/>
  <c r="C1586" i="1"/>
  <c r="G1586" i="1" s="1"/>
  <c r="C1585" i="1"/>
  <c r="H1585" i="1" s="1"/>
  <c r="G1584" i="1"/>
  <c r="C1584" i="1"/>
  <c r="H1584" i="1" s="1"/>
  <c r="H1582" i="1"/>
  <c r="G1582" i="1"/>
  <c r="C1582" i="1"/>
  <c r="J1581" i="1"/>
  <c r="D1581" i="1"/>
  <c r="C1581" i="1"/>
  <c r="H1580" i="1"/>
  <c r="G1580" i="1"/>
  <c r="D1580" i="1"/>
  <c r="C1580" i="1"/>
  <c r="J1580" i="1" s="1"/>
  <c r="J1579" i="1"/>
  <c r="D1579" i="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J1565" i="1" s="1"/>
  <c r="C1565" i="1"/>
  <c r="J1564" i="1"/>
  <c r="D1564" i="1"/>
  <c r="C1564" i="1"/>
  <c r="D1563" i="1"/>
  <c r="C1563" i="1"/>
  <c r="H1562" i="1"/>
  <c r="G1562" i="1"/>
  <c r="D1562" i="1"/>
  <c r="J1562" i="1" s="1"/>
  <c r="C1562" i="1"/>
  <c r="D1561" i="1"/>
  <c r="J1561" i="1" s="1"/>
  <c r="C1561" i="1"/>
  <c r="H1560" i="1"/>
  <c r="G1560" i="1"/>
  <c r="D1560" i="1"/>
  <c r="J1560" i="1" s="1"/>
  <c r="C1560" i="1"/>
  <c r="D1559" i="1"/>
  <c r="J1559" i="1" s="1"/>
  <c r="C1559" i="1"/>
  <c r="H1558" i="1"/>
  <c r="G1558" i="1"/>
  <c r="D1558" i="1"/>
  <c r="J1558" i="1" s="1"/>
  <c r="C1558" i="1"/>
  <c r="D1557" i="1"/>
  <c r="J1557" i="1" s="1"/>
  <c r="C1557" i="1"/>
  <c r="D1556" i="1"/>
  <c r="C1556" i="1"/>
  <c r="D1555" i="1"/>
  <c r="C1555" i="1"/>
  <c r="H1554" i="1"/>
  <c r="G1554" i="1"/>
  <c r="D1554" i="1"/>
  <c r="J1554" i="1" s="1"/>
  <c r="C1554" i="1"/>
  <c r="D1553" i="1"/>
  <c r="J1553" i="1" s="1"/>
  <c r="C1553" i="1"/>
  <c r="H1552" i="1"/>
  <c r="G1552" i="1"/>
  <c r="D1552" i="1"/>
  <c r="C1552" i="1"/>
  <c r="J1552" i="1" s="1"/>
  <c r="D1551" i="1"/>
  <c r="J1551" i="1" s="1"/>
  <c r="C1551" i="1"/>
  <c r="H1550" i="1"/>
  <c r="G1550" i="1"/>
  <c r="D1550" i="1"/>
  <c r="C1550" i="1"/>
  <c r="J1550" i="1" s="1"/>
  <c r="D1549" i="1"/>
  <c r="J1549" i="1" s="1"/>
  <c r="C1549" i="1"/>
  <c r="H1548" i="1"/>
  <c r="G1548" i="1"/>
  <c r="D1548" i="1"/>
  <c r="C1548" i="1"/>
  <c r="J1548" i="1" s="1"/>
  <c r="C1547" i="1"/>
  <c r="D1546" i="1"/>
  <c r="C1546" i="1"/>
  <c r="D1545" i="1"/>
  <c r="C1545" i="1"/>
  <c r="H1544" i="1"/>
  <c r="D1544" i="1"/>
  <c r="J1544" i="1" s="1"/>
  <c r="C1544" i="1"/>
  <c r="G1544" i="1" s="1"/>
  <c r="D1543" i="1"/>
  <c r="C1543" i="1"/>
  <c r="H1542" i="1"/>
  <c r="D1542" i="1"/>
  <c r="J1542" i="1" s="1"/>
  <c r="C1542" i="1"/>
  <c r="G1542" i="1" s="1"/>
  <c r="I1542" i="1" s="1"/>
  <c r="J1541"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H1394" i="1"/>
  <c r="D1394" i="1"/>
  <c r="G1394" i="1" s="1"/>
  <c r="C1394" i="1"/>
  <c r="D1393" i="1"/>
  <c r="C1393" i="1"/>
  <c r="D1392" i="1"/>
  <c r="G1392" i="1" s="1"/>
  <c r="C1392" i="1"/>
  <c r="H1391" i="1"/>
  <c r="D1391" i="1"/>
  <c r="G1391" i="1" s="1"/>
  <c r="C1391" i="1"/>
  <c r="H1390" i="1"/>
  <c r="D1390" i="1"/>
  <c r="G1390" i="1" s="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6" i="1"/>
  <c r="C1076" i="1"/>
  <c r="D1075" i="1"/>
  <c r="D1073" i="1"/>
  <c r="C1073" i="1"/>
  <c r="D1072" i="1"/>
  <c r="H1072" i="1" s="1"/>
  <c r="C1072" i="1"/>
  <c r="G1071"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04" i="9" l="1"/>
  <c r="D1264" i="1"/>
  <c r="F147" i="5"/>
  <c r="G1681" i="1"/>
  <c r="G1585" i="1"/>
  <c r="H64" i="1"/>
  <c r="G64" i="1"/>
  <c r="E49" i="4"/>
  <c r="D45" i="1" s="1"/>
  <c r="F68" i="4"/>
  <c r="H1088" i="1"/>
  <c r="G1088" i="1"/>
  <c r="H1096" i="1"/>
  <c r="G1096" i="1"/>
  <c r="H1106" i="1"/>
  <c r="G1106" i="1"/>
  <c r="H1110" i="1"/>
  <c r="G1110" i="1"/>
  <c r="H1114" i="1"/>
  <c r="G1114" i="1"/>
  <c r="H1122" i="1"/>
  <c r="G1122" i="1"/>
  <c r="H1192" i="1"/>
  <c r="G1192" i="1"/>
  <c r="H1198" i="1"/>
  <c r="G1198" i="1"/>
  <c r="H1206" i="1"/>
  <c r="G1206" i="1"/>
  <c r="H1212" i="1"/>
  <c r="G1212" i="1"/>
  <c r="H1218" i="1"/>
  <c r="G1218" i="1"/>
  <c r="H1398" i="1"/>
  <c r="G1398" i="1"/>
  <c r="H1408" i="1"/>
  <c r="G1408" i="1"/>
  <c r="H1414" i="1"/>
  <c r="G1414" i="1"/>
  <c r="H1416" i="1"/>
  <c r="G1416" i="1"/>
  <c r="H1422" i="1"/>
  <c r="G1422" i="1"/>
  <c r="H1430" i="1"/>
  <c r="G1430" i="1"/>
  <c r="H1511" i="1"/>
  <c r="G1511" i="1"/>
  <c r="H1517" i="1"/>
  <c r="G1517" i="1"/>
  <c r="H1521" i="1"/>
  <c r="G1521"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H1073" i="1"/>
  <c r="G1073" i="1"/>
  <c r="H1076" i="1"/>
  <c r="G1076" i="1"/>
  <c r="H1078" i="1"/>
  <c r="G1078" i="1"/>
  <c r="H1080" i="1"/>
  <c r="G1080"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G1393" i="1"/>
  <c r="H139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680" i="1"/>
  <c r="G1680" i="1"/>
  <c r="F76" i="5"/>
  <c r="C1081" i="1"/>
  <c r="H314" i="9"/>
  <c r="E314" i="9" s="1"/>
  <c r="B314" i="9" s="1"/>
  <c r="E88" i="5"/>
  <c r="H1462" i="1"/>
  <c r="G1462" i="1"/>
  <c r="H1478" i="1"/>
  <c r="G1478" i="1"/>
  <c r="F89" i="6"/>
  <c r="C1485" i="1"/>
  <c r="D51" i="8"/>
  <c r="C1634" i="1"/>
  <c r="G1654" i="1"/>
  <c r="H1654" i="1"/>
  <c r="G1674" i="1"/>
  <c r="H1674" i="1"/>
  <c r="H1082" i="1"/>
  <c r="G1082" i="1"/>
  <c r="H1086" i="1"/>
  <c r="G1086" i="1"/>
  <c r="H1092" i="1"/>
  <c r="G1092" i="1"/>
  <c r="H1100" i="1"/>
  <c r="G1100" i="1"/>
  <c r="H1108" i="1"/>
  <c r="G1108" i="1"/>
  <c r="H1118" i="1"/>
  <c r="G1118" i="1"/>
  <c r="H1190" i="1"/>
  <c r="G1190" i="1"/>
  <c r="H1196" i="1"/>
  <c r="G1196" i="1"/>
  <c r="H1202" i="1"/>
  <c r="G1202" i="1"/>
  <c r="H1210" i="1"/>
  <c r="G1210" i="1"/>
  <c r="H1216" i="1"/>
  <c r="G1216" i="1"/>
  <c r="H1222" i="1"/>
  <c r="G1222" i="1"/>
  <c r="H1400" i="1"/>
  <c r="G1400" i="1"/>
  <c r="H1404" i="1"/>
  <c r="G1404" i="1"/>
  <c r="H1410" i="1"/>
  <c r="G1410" i="1"/>
  <c r="H1420" i="1"/>
  <c r="G1420" i="1"/>
  <c r="H1428" i="1"/>
  <c r="G1428" i="1"/>
  <c r="H1519" i="1"/>
  <c r="G1519" i="1"/>
  <c r="G1013" i="1"/>
  <c r="G1014" i="1"/>
  <c r="G1015" i="1"/>
  <c r="G1016"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56" i="1"/>
  <c r="G1256" i="1"/>
  <c r="H1258" i="1"/>
  <c r="G1258" i="1"/>
  <c r="I18" i="3"/>
  <c r="E299" i="4"/>
  <c r="D273" i="4"/>
  <c r="F278" i="4"/>
  <c r="H1084" i="1"/>
  <c r="G1084" i="1"/>
  <c r="H1090" i="1"/>
  <c r="G1090" i="1"/>
  <c r="H1094" i="1"/>
  <c r="G1094" i="1"/>
  <c r="H1098" i="1"/>
  <c r="G1098" i="1"/>
  <c r="H1102" i="1"/>
  <c r="G1102" i="1"/>
  <c r="H1104" i="1"/>
  <c r="G1104" i="1"/>
  <c r="H1112" i="1"/>
  <c r="G1112" i="1"/>
  <c r="H1116" i="1"/>
  <c r="G1116" i="1"/>
  <c r="H1120" i="1"/>
  <c r="G1120" i="1"/>
  <c r="H1184" i="1"/>
  <c r="G1184" i="1"/>
  <c r="H1186" i="1"/>
  <c r="G1186" i="1"/>
  <c r="H1188" i="1"/>
  <c r="G1188" i="1"/>
  <c r="H1194" i="1"/>
  <c r="G1194" i="1"/>
  <c r="H1200" i="1"/>
  <c r="G1200" i="1"/>
  <c r="H1204" i="1"/>
  <c r="G1204" i="1"/>
  <c r="H1208" i="1"/>
  <c r="G1208" i="1"/>
  <c r="H1214" i="1"/>
  <c r="G1214" i="1"/>
  <c r="H1220" i="1"/>
  <c r="G1220" i="1"/>
  <c r="H1257" i="1"/>
  <c r="G1257" i="1"/>
  <c r="H1396" i="1"/>
  <c r="G1396" i="1"/>
  <c r="H1402" i="1"/>
  <c r="G1402" i="1"/>
  <c r="H1406" i="1"/>
  <c r="G1406" i="1"/>
  <c r="H1412" i="1"/>
  <c r="G1412" i="1"/>
  <c r="H1418" i="1"/>
  <c r="G1418" i="1"/>
  <c r="H1424" i="1"/>
  <c r="G1424" i="1"/>
  <c r="H1426" i="1"/>
  <c r="G1426" i="1"/>
  <c r="H1513" i="1"/>
  <c r="G1513" i="1"/>
  <c r="H1515" i="1"/>
  <c r="G1515" i="1"/>
  <c r="H1523" i="1"/>
  <c r="G1523" i="1"/>
  <c r="G1072" i="1"/>
  <c r="H1077" i="1"/>
  <c r="G1077" i="1"/>
  <c r="H1079" i="1"/>
  <c r="G1079"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G1389" i="1"/>
  <c r="H1389" i="1"/>
  <c r="H1538" i="1"/>
  <c r="G1538" i="1"/>
  <c r="H1540" i="1"/>
  <c r="G1540" i="1"/>
  <c r="H1543" i="1"/>
  <c r="G1543" i="1"/>
  <c r="J1543"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26" i="1"/>
  <c r="G1526" i="1"/>
  <c r="H1528" i="1"/>
  <c r="G1528" i="1"/>
  <c r="H1530" i="1"/>
  <c r="G1530" i="1"/>
  <c r="H1532" i="1"/>
  <c r="G1532" i="1"/>
  <c r="H1534" i="1"/>
  <c r="G1534" i="1"/>
  <c r="H1536" i="1"/>
  <c r="G1536" i="1"/>
  <c r="G1547" i="1"/>
  <c r="J1547" i="1"/>
  <c r="H1547" i="1"/>
  <c r="H1676" i="1"/>
  <c r="G1676" i="1"/>
  <c r="F542" i="4"/>
  <c r="D536" i="4"/>
  <c r="H1392"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39" i="1"/>
  <c r="G1539" i="1"/>
  <c r="H1541" i="1"/>
  <c r="G1541" i="1"/>
  <c r="I1544" i="1"/>
  <c r="H1545" i="1"/>
  <c r="G1545" i="1"/>
  <c r="I1545" i="1" s="1"/>
  <c r="H1655" i="1"/>
  <c r="G1655" i="1"/>
  <c r="H1659" i="1"/>
  <c r="G1659" i="1"/>
  <c r="H1663" i="1"/>
  <c r="G1663" i="1"/>
  <c r="H1667" i="1"/>
  <c r="G1667" i="1"/>
  <c r="H1671" i="1"/>
  <c r="G1671" i="1"/>
  <c r="F120" i="4"/>
  <c r="D106" i="4"/>
  <c r="F379" i="4"/>
  <c r="D373" i="4"/>
  <c r="F407" i="4"/>
  <c r="D406" i="4"/>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4" i="1"/>
  <c r="G1464" i="1"/>
  <c r="H1466" i="1"/>
  <c r="G1466" i="1"/>
  <c r="H1468" i="1"/>
  <c r="G1468" i="1"/>
  <c r="H1470" i="1"/>
  <c r="G1470" i="1"/>
  <c r="H1472" i="1"/>
  <c r="G1472" i="1"/>
  <c r="H1474" i="1"/>
  <c r="G1474" i="1"/>
  <c r="H1476" i="1"/>
  <c r="G1476" i="1"/>
  <c r="H1480" i="1"/>
  <c r="G1480" i="1"/>
  <c r="H1482" i="1"/>
  <c r="G1482" i="1"/>
  <c r="H1484" i="1"/>
  <c r="G1484" i="1"/>
  <c r="H1527" i="1"/>
  <c r="G1527" i="1"/>
  <c r="H1529" i="1"/>
  <c r="G1529" i="1"/>
  <c r="H1531" i="1"/>
  <c r="G1531" i="1"/>
  <c r="H1533" i="1"/>
  <c r="G1533" i="1"/>
  <c r="H1535" i="1"/>
  <c r="G1535" i="1"/>
  <c r="H1546" i="1"/>
  <c r="J1546" i="1"/>
  <c r="G1546" i="1"/>
  <c r="H1583" i="1"/>
  <c r="G1583" i="1"/>
  <c r="H1587" i="1"/>
  <c r="G1587" i="1"/>
  <c r="H1591" i="1"/>
  <c r="G1591" i="1"/>
  <c r="H1595" i="1"/>
  <c r="G1595" i="1"/>
  <c r="H1599" i="1"/>
  <c r="G1599" i="1"/>
  <c r="H1603" i="1"/>
  <c r="G1603" i="1"/>
  <c r="H1607" i="1"/>
  <c r="G1607" i="1"/>
  <c r="H1611" i="1"/>
  <c r="G1611" i="1"/>
  <c r="H1615" i="1"/>
  <c r="G1615" i="1"/>
  <c r="H1619" i="1"/>
  <c r="G1619" i="1"/>
  <c r="H1684" i="1"/>
  <c r="G1684" i="1"/>
  <c r="F178" i="4"/>
  <c r="D164" i="4"/>
  <c r="E308" i="4"/>
  <c r="I1548"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635" i="1"/>
  <c r="G1635" i="1"/>
  <c r="H1639" i="1"/>
  <c r="G1639" i="1"/>
  <c r="H1643" i="1"/>
  <c r="G1643" i="1"/>
  <c r="H1647" i="1"/>
  <c r="G1647" i="1"/>
  <c r="H1651" i="1"/>
  <c r="G1651" i="1"/>
  <c r="F61" i="4"/>
  <c r="D49" i="4"/>
  <c r="F64" i="4"/>
  <c r="F208" i="4"/>
  <c r="D202" i="4"/>
  <c r="D230" i="4"/>
  <c r="F327" i="4"/>
  <c r="D321" i="4"/>
  <c r="D308" i="4" s="1"/>
  <c r="F355" i="4"/>
  <c r="D354" i="4"/>
  <c r="F361" i="4"/>
  <c r="F598" i="4"/>
  <c r="D597" i="4"/>
  <c r="H1623" i="1"/>
  <c r="G1623" i="1"/>
  <c r="H1627" i="1"/>
  <c r="G1627" i="1"/>
  <c r="H1631" i="1"/>
  <c r="G1631" i="1"/>
  <c r="E6" i="4"/>
  <c r="F44" i="4"/>
  <c r="D43" i="4"/>
  <c r="F125" i="4"/>
  <c r="F222" i="4"/>
  <c r="D221" i="4"/>
  <c r="F309" i="4"/>
  <c r="D648" i="4"/>
  <c r="F427" i="4"/>
  <c r="E639" i="4"/>
  <c r="D633" i="1" s="1"/>
  <c r="D584" i="4"/>
  <c r="F589" i="4"/>
  <c r="J1545" i="1"/>
  <c r="H1549" i="1"/>
  <c r="G1549" i="1"/>
  <c r="H1551" i="1"/>
  <c r="G1551" i="1"/>
  <c r="H1553" i="1"/>
  <c r="G1553" i="1"/>
  <c r="H1555" i="1"/>
  <c r="G1555" i="1"/>
  <c r="H1557" i="1"/>
  <c r="G1557" i="1"/>
  <c r="H1559" i="1"/>
  <c r="G1559" i="1"/>
  <c r="H1561" i="1"/>
  <c r="G1561" i="1"/>
  <c r="H1563" i="1"/>
  <c r="G1563" i="1"/>
  <c r="I1565" i="1"/>
  <c r="I1567" i="1"/>
  <c r="I1569" i="1"/>
  <c r="I1573" i="1"/>
  <c r="I1575" i="1"/>
  <c r="I1578" i="1"/>
  <c r="I1580" i="1"/>
  <c r="G1636" i="1"/>
  <c r="G1640" i="1"/>
  <c r="G1644" i="1"/>
  <c r="G1648" i="1"/>
  <c r="G1652" i="1"/>
  <c r="H1675" i="1"/>
  <c r="G1675" i="1"/>
  <c r="H1679" i="1"/>
  <c r="G1679" i="1"/>
  <c r="H1683" i="1"/>
  <c r="G1683" i="1"/>
  <c r="F153" i="4"/>
  <c r="E535" i="4"/>
  <c r="F633" i="4"/>
  <c r="D629" i="4"/>
  <c r="G338" i="9"/>
  <c r="E338" i="9" s="1"/>
  <c r="B338" i="9" s="1"/>
  <c r="F203" i="5"/>
  <c r="H30" i="3"/>
  <c r="D647" i="4"/>
  <c r="E648" i="4"/>
  <c r="D642" i="1" s="1"/>
  <c r="F432" i="4"/>
  <c r="D431" i="4"/>
  <c r="D466" i="4"/>
  <c r="F473" i="4"/>
  <c r="F492" i="4"/>
  <c r="D491" i="4"/>
  <c r="E12" i="5"/>
  <c r="D1017" i="1" s="1"/>
  <c r="F120" i="5"/>
  <c r="D119" i="5"/>
  <c r="G337" i="9"/>
  <c r="E337" i="9" s="1"/>
  <c r="B337" i="9" s="1"/>
  <c r="F197" i="5"/>
  <c r="E255" i="5"/>
  <c r="D1259" i="1" s="1"/>
  <c r="G346" i="9"/>
  <c r="E346" i="9" s="1"/>
  <c r="B79" i="9"/>
  <c r="E89" i="9"/>
  <c r="B89" i="9" s="1"/>
  <c r="B95" i="9"/>
  <c r="E105" i="9"/>
  <c r="B105" i="9" s="1"/>
  <c r="B111" i="9"/>
  <c r="F480" i="4"/>
  <c r="D479" i="4"/>
  <c r="D522" i="4"/>
  <c r="F8" i="5"/>
  <c r="D178" i="5"/>
  <c r="F181" i="5"/>
  <c r="E35" i="6"/>
  <c r="H24" i="9"/>
  <c r="G24" i="9"/>
  <c r="E24" i="9" s="1"/>
  <c r="F428" i="4"/>
  <c r="H336" i="9"/>
  <c r="E177" i="5"/>
  <c r="F5" i="6"/>
  <c r="E114" i="6"/>
  <c r="E81" i="9"/>
  <c r="B81" i="9" s="1"/>
  <c r="B87" i="9"/>
  <c r="E97" i="9"/>
  <c r="B97" i="9" s="1"/>
  <c r="B103" i="9"/>
  <c r="B113" i="9"/>
  <c r="B117" i="9"/>
  <c r="B121" i="9"/>
  <c r="E123" i="9"/>
  <c r="B123" i="9" s="1"/>
  <c r="B129" i="9"/>
  <c r="E139" i="9"/>
  <c r="B139" i="9" s="1"/>
  <c r="B149" i="9"/>
  <c r="E163" i="9"/>
  <c r="B163" i="9" s="1"/>
  <c r="E171" i="9"/>
  <c r="B17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17" i="9"/>
  <c r="E217" i="9" s="1"/>
  <c r="B217" i="9" s="1"/>
  <c r="D12" i="5"/>
  <c r="D70" i="5"/>
  <c r="G315" i="9"/>
  <c r="E315" i="9" s="1"/>
  <c r="B315" i="9" s="1"/>
  <c r="G316" i="9"/>
  <c r="E316" i="9" s="1"/>
  <c r="B316" i="9" s="1"/>
  <c r="D219" i="5"/>
  <c r="D255" i="5"/>
  <c r="D35" i="6"/>
  <c r="D129" i="6"/>
  <c r="H310" i="9"/>
  <c r="G310" i="9"/>
  <c r="E310" i="9" s="1"/>
  <c r="B310" i="9" s="1"/>
  <c r="G302" i="9"/>
  <c r="E302" i="9" s="1"/>
  <c r="B302" i="9" s="1"/>
  <c r="H309" i="9"/>
  <c r="E309" i="9" s="1"/>
  <c r="B309" i="9" s="1"/>
  <c r="H308" i="9"/>
  <c r="E308" i="9" s="1"/>
  <c r="B308" i="9" s="1"/>
  <c r="G300" i="9"/>
  <c r="E300" i="9" s="1"/>
  <c r="B300" i="9" s="1"/>
  <c r="G224" i="9"/>
  <c r="E224" i="9" s="1"/>
  <c r="B224" i="9" s="1"/>
  <c r="M228" i="9"/>
  <c r="G227" i="9"/>
  <c r="E227" i="9" s="1"/>
  <c r="B227" i="9" s="1"/>
  <c r="G218" i="9"/>
  <c r="E218" i="9" s="1"/>
  <c r="B218" i="9" s="1"/>
  <c r="G214" i="9"/>
  <c r="E214" i="9" s="1"/>
  <c r="B214" i="9" s="1"/>
  <c r="G180" i="9"/>
  <c r="E180" i="9" s="1"/>
  <c r="B180" i="9" s="1"/>
  <c r="H179" i="9"/>
  <c r="L228" i="9"/>
  <c r="G225" i="9"/>
  <c r="E225" i="9" s="1"/>
  <c r="B225" i="9" s="1"/>
  <c r="G222" i="9"/>
  <c r="E222" i="9" s="1"/>
  <c r="B222"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3" i="9"/>
  <c r="E223" i="9" s="1"/>
  <c r="B223"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B207" i="9" s="1"/>
  <c r="I10" i="9"/>
  <c r="B161" i="9"/>
  <c r="B169" i="9"/>
  <c r="G226" i="9"/>
  <c r="E226" i="9" s="1"/>
  <c r="B226" i="9" s="1"/>
  <c r="B263" i="9"/>
  <c r="G301" i="9"/>
  <c r="E301" i="9" s="1"/>
  <c r="B301" i="9" s="1"/>
  <c r="D44" i="8"/>
  <c r="B114" i="9"/>
  <c r="B118" i="9"/>
  <c r="E131" i="9"/>
  <c r="B131" i="9" s="1"/>
  <c r="B137" i="9"/>
  <c r="B145" i="9"/>
  <c r="B153" i="9"/>
  <c r="E159" i="9"/>
  <c r="B159" i="9" s="1"/>
  <c r="E167" i="9"/>
  <c r="B167"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3" i="9"/>
  <c r="E213" i="9" s="1"/>
  <c r="B213" i="9" s="1"/>
  <c r="G221" i="9"/>
  <c r="E221" i="9" s="1"/>
  <c r="B221" i="9" s="1"/>
  <c r="F239" i="9"/>
  <c r="B239" i="9" s="1"/>
  <c r="B233" i="9"/>
  <c r="F235" i="9"/>
  <c r="B235" i="9" s="1"/>
  <c r="F243" i="9"/>
  <c r="B243" i="9" s="1"/>
  <c r="B249" i="9"/>
  <c r="B250" i="9"/>
  <c r="B253" i="9"/>
  <c r="B254" i="9"/>
  <c r="B257" i="9"/>
  <c r="B258" i="9"/>
  <c r="B261" i="9"/>
  <c r="B262" i="9"/>
  <c r="B265" i="9"/>
  <c r="B266" i="9"/>
  <c r="B269" i="9"/>
  <c r="B270" i="9"/>
  <c r="B273" i="9"/>
  <c r="B274" i="9"/>
  <c r="B277" i="9"/>
  <c r="B278" i="9"/>
  <c r="B281" i="9"/>
  <c r="B282" i="9"/>
  <c r="B285" i="9"/>
  <c r="B286" i="9"/>
  <c r="B289" i="9"/>
  <c r="B290" i="9"/>
  <c r="B294" i="9"/>
  <c r="B304" i="9"/>
  <c r="B241" i="9"/>
  <c r="F247" i="9"/>
  <c r="B247" i="9" s="1"/>
  <c r="F248" i="9"/>
  <c r="B248" i="9" s="1"/>
  <c r="F251" i="9"/>
  <c r="B251" i="9" s="1"/>
  <c r="F252" i="9"/>
  <c r="B252" i="9" s="1"/>
  <c r="F255" i="9"/>
  <c r="B255" i="9" s="1"/>
  <c r="F256" i="9"/>
  <c r="B256" i="9" s="1"/>
  <c r="F259" i="9"/>
  <c r="B259" i="9" s="1"/>
  <c r="F260" i="9"/>
  <c r="B260" i="9" s="1"/>
  <c r="F263" i="9"/>
  <c r="F264" i="9"/>
  <c r="B264" i="9" s="1"/>
  <c r="F267" i="9"/>
  <c r="B267" i="9" s="1"/>
  <c r="F268" i="9"/>
  <c r="B268" i="9" s="1"/>
  <c r="F271" i="9"/>
  <c r="B271" i="9" s="1"/>
  <c r="F272" i="9"/>
  <c r="B272" i="9" s="1"/>
  <c r="F275" i="9"/>
  <c r="B275" i="9" s="1"/>
  <c r="F276" i="9"/>
  <c r="B276" i="9" s="1"/>
  <c r="F279" i="9"/>
  <c r="B279" i="9" s="1"/>
  <c r="F280" i="9"/>
  <c r="B280" i="9" s="1"/>
  <c r="F283" i="9"/>
  <c r="B283" i="9" s="1"/>
  <c r="F284" i="9"/>
  <c r="B284" i="9" s="1"/>
  <c r="F287" i="9"/>
  <c r="B287" i="9" s="1"/>
  <c r="F288" i="9"/>
  <c r="B288" i="9" s="1"/>
  <c r="F291" i="9"/>
  <c r="B291" i="9" s="1"/>
  <c r="F292" i="9"/>
  <c r="B292" i="9" s="1"/>
  <c r="B305" i="9"/>
  <c r="E313" i="9"/>
  <c r="B313" i="9" s="1"/>
  <c r="E317" i="9"/>
  <c r="B317" i="9" s="1"/>
  <c r="E321" i="9"/>
  <c r="B321" i="9" s="1"/>
  <c r="E325" i="9"/>
  <c r="B325" i="9" s="1"/>
  <c r="E329" i="9"/>
  <c r="B329" i="9" s="1"/>
  <c r="E333" i="9"/>
  <c r="B333" i="9" s="1"/>
  <c r="B335" i="9"/>
  <c r="F308" i="4" l="1"/>
  <c r="C303" i="1"/>
  <c r="F129" i="6"/>
  <c r="C1525" i="1"/>
  <c r="F12" i="5"/>
  <c r="C1017" i="1"/>
  <c r="G348" i="9"/>
  <c r="E348" i="9" s="1"/>
  <c r="F466" i="4"/>
  <c r="C460" i="1"/>
  <c r="F647" i="4"/>
  <c r="C641" i="1"/>
  <c r="F597" i="4"/>
  <c r="C591" i="1"/>
  <c r="F230" i="4"/>
  <c r="C226" i="1"/>
  <c r="F49" i="4"/>
  <c r="C45" i="1"/>
  <c r="D535" i="4"/>
  <c r="F536" i="4"/>
  <c r="C530" i="1"/>
  <c r="D45" i="8"/>
  <c r="C1628" i="1"/>
  <c r="H28" i="3"/>
  <c r="C1431" i="1"/>
  <c r="F35" i="6"/>
  <c r="I30" i="3"/>
  <c r="D1510" i="1"/>
  <c r="I24" i="3"/>
  <c r="H19" i="9"/>
  <c r="E19" i="9" s="1"/>
  <c r="B19" i="9" s="1"/>
  <c r="D1181" i="1"/>
  <c r="B24" i="9"/>
  <c r="F522" i="4"/>
  <c r="C516" i="1"/>
  <c r="B346" i="9"/>
  <c r="E345" i="9"/>
  <c r="I10" i="3" s="1"/>
  <c r="F491" i="4"/>
  <c r="C485" i="1"/>
  <c r="D430" i="4"/>
  <c r="F431" i="4"/>
  <c r="C425" i="1"/>
  <c r="F629" i="4"/>
  <c r="C623" i="1"/>
  <c r="I1561" i="1"/>
  <c r="I1557" i="1"/>
  <c r="I1553" i="1"/>
  <c r="I1549" i="1"/>
  <c r="F584" i="4"/>
  <c r="C578" i="1"/>
  <c r="F202" i="4"/>
  <c r="C198" i="1"/>
  <c r="I1581" i="1"/>
  <c r="I1576" i="1"/>
  <c r="I1570" i="1"/>
  <c r="I1566" i="1"/>
  <c r="I1541" i="1"/>
  <c r="I1543" i="1"/>
  <c r="H1485" i="1"/>
  <c r="G1485" i="1"/>
  <c r="H1081" i="1"/>
  <c r="G1081" i="1"/>
  <c r="G339" i="9"/>
  <c r="E339" i="9" s="1"/>
  <c r="B339" i="9" s="1"/>
  <c r="F219" i="5"/>
  <c r="C1223" i="1"/>
  <c r="I28" i="3"/>
  <c r="D1431" i="1"/>
  <c r="F648" i="4"/>
  <c r="C642" i="1"/>
  <c r="E300" i="4"/>
  <c r="D296" i="1" s="1"/>
  <c r="I17" i="3"/>
  <c r="E422" i="4"/>
  <c r="D2" i="1"/>
  <c r="F354" i="4"/>
  <c r="C349" i="1"/>
  <c r="F373" i="4"/>
  <c r="C368" i="1"/>
  <c r="E301" i="4"/>
  <c r="D297" i="1" s="1"/>
  <c r="E423" i="4"/>
  <c r="D295" i="1"/>
  <c r="K1481" i="9"/>
  <c r="G344" i="9"/>
  <c r="E344" i="9" s="1"/>
  <c r="B344" i="9" s="1"/>
  <c r="C1621" i="1"/>
  <c r="I39" i="3"/>
  <c r="F228" i="9"/>
  <c r="B228" i="9" s="1"/>
  <c r="F255" i="5"/>
  <c r="C1259" i="1"/>
  <c r="G343" i="9"/>
  <c r="E343" i="9" s="1"/>
  <c r="G336" i="9"/>
  <c r="E336" i="9" s="1"/>
  <c r="B336" i="9" s="1"/>
  <c r="F178" i="5"/>
  <c r="D177" i="5"/>
  <c r="C1182" i="1"/>
  <c r="F479" i="4"/>
  <c r="C473" i="1"/>
  <c r="E141" i="6"/>
  <c r="F119" i="5"/>
  <c r="C1124" i="1"/>
  <c r="F114" i="6"/>
  <c r="F43" i="4"/>
  <c r="D6" i="4"/>
  <c r="C39" i="1"/>
  <c r="D360" i="4"/>
  <c r="F321" i="4"/>
  <c r="C316" i="1"/>
  <c r="E417" i="4"/>
  <c r="D412" i="1" s="1"/>
  <c r="E418" i="4"/>
  <c r="D413" i="1" s="1"/>
  <c r="D303" i="1"/>
  <c r="F406" i="4"/>
  <c r="C401" i="1"/>
  <c r="F106" i="4"/>
  <c r="C102" i="1"/>
  <c r="D251" i="5"/>
  <c r="D69" i="5"/>
  <c r="F70" i="5"/>
  <c r="C1075" i="1"/>
  <c r="D141" i="6"/>
  <c r="E7" i="5"/>
  <c r="D7" i="5"/>
  <c r="E640" i="4"/>
  <c r="D634" i="1" s="1"/>
  <c r="D529" i="1"/>
  <c r="I1559" i="1"/>
  <c r="I1551" i="1"/>
  <c r="F221" i="4"/>
  <c r="C217" i="1"/>
  <c r="E251" i="5"/>
  <c r="I1579" i="1"/>
  <c r="I1574" i="1"/>
  <c r="I1568" i="1"/>
  <c r="I1564" i="1"/>
  <c r="F164" i="4"/>
  <c r="D152" i="4"/>
  <c r="C160" i="1"/>
  <c r="I1546" i="1"/>
  <c r="F273" i="4"/>
  <c r="C269" i="1"/>
  <c r="G1634" i="1"/>
  <c r="H1634" i="1"/>
  <c r="E69" i="5"/>
  <c r="D1093" i="1"/>
  <c r="I25" i="3" l="1"/>
  <c r="D1255" i="1"/>
  <c r="D418" i="4"/>
  <c r="F360" i="4"/>
  <c r="C355" i="1"/>
  <c r="G1621" i="1"/>
  <c r="H1621" i="1"/>
  <c r="H11" i="3"/>
  <c r="E347" i="9"/>
  <c r="B348" i="9"/>
  <c r="H160" i="1"/>
  <c r="G160" i="1"/>
  <c r="H217" i="1"/>
  <c r="G217" i="1"/>
  <c r="F141" i="6"/>
  <c r="H31" i="3"/>
  <c r="C1537" i="1"/>
  <c r="F69" i="5"/>
  <c r="H23" i="3"/>
  <c r="C1074" i="1"/>
  <c r="H401" i="1"/>
  <c r="G401" i="1"/>
  <c r="H39" i="1"/>
  <c r="G39" i="1"/>
  <c r="H1124" i="1"/>
  <c r="G1124" i="1"/>
  <c r="H578" i="1"/>
  <c r="G578" i="1"/>
  <c r="H425" i="1"/>
  <c r="G425" i="1"/>
  <c r="H1628" i="1"/>
  <c r="G1628" i="1"/>
  <c r="F535" i="4"/>
  <c r="D640" i="4"/>
  <c r="C529" i="1"/>
  <c r="H1017" i="1"/>
  <c r="G1017" i="1"/>
  <c r="H303" i="1"/>
  <c r="G303" i="1"/>
  <c r="G473" i="1"/>
  <c r="H473" i="1"/>
  <c r="H516" i="1"/>
  <c r="G516" i="1"/>
  <c r="H1510" i="1"/>
  <c r="G1510" i="1"/>
  <c r="H641" i="1"/>
  <c r="G641" i="1"/>
  <c r="H1093" i="1"/>
  <c r="G1093" i="1"/>
  <c r="H269" i="1"/>
  <c r="G269" i="1"/>
  <c r="D299" i="4"/>
  <c r="F152" i="4"/>
  <c r="H18" i="3"/>
  <c r="C148" i="1"/>
  <c r="F251" i="5"/>
  <c r="H25" i="3"/>
  <c r="C1255" i="1"/>
  <c r="H316" i="1"/>
  <c r="G316" i="1"/>
  <c r="F6" i="4"/>
  <c r="H17" i="3"/>
  <c r="D422" i="4"/>
  <c r="C2" i="1"/>
  <c r="H1182" i="1"/>
  <c r="G1182" i="1"/>
  <c r="H368" i="1"/>
  <c r="G368" i="1"/>
  <c r="H642" i="1"/>
  <c r="G642" i="1"/>
  <c r="H1223" i="1"/>
  <c r="G1223" i="1"/>
  <c r="C1622" i="1"/>
  <c r="I40" i="3"/>
  <c r="H45" i="1"/>
  <c r="G45" i="1"/>
  <c r="H591" i="1"/>
  <c r="G591" i="1"/>
  <c r="H460" i="1"/>
  <c r="G460" i="1"/>
  <c r="D417" i="4"/>
  <c r="E6" i="5"/>
  <c r="I22" i="3"/>
  <c r="D1012" i="1"/>
  <c r="E644" i="4"/>
  <c r="H20" i="9"/>
  <c r="E425" i="4"/>
  <c r="D420" i="1" s="1"/>
  <c r="D418" i="1"/>
  <c r="G349" i="1"/>
  <c r="H349" i="1"/>
  <c r="G485" i="1"/>
  <c r="H485" i="1"/>
  <c r="H226" i="1"/>
  <c r="G226" i="1"/>
  <c r="E342" i="9"/>
  <c r="B343" i="9"/>
  <c r="I23" i="3"/>
  <c r="D1074" i="1"/>
  <c r="F7" i="5"/>
  <c r="D6" i="5"/>
  <c r="H22" i="3"/>
  <c r="C1012" i="1"/>
  <c r="H1075" i="1"/>
  <c r="G1075" i="1"/>
  <c r="H102" i="1"/>
  <c r="G102" i="1"/>
  <c r="I31" i="3"/>
  <c r="D1537" i="1"/>
  <c r="F177" i="5"/>
  <c r="D176" i="5"/>
  <c r="H24" i="3"/>
  <c r="C1181" i="1"/>
  <c r="H1259" i="1"/>
  <c r="G1259" i="1"/>
  <c r="E643" i="4"/>
  <c r="E424" i="4"/>
  <c r="D419" i="1" s="1"/>
  <c r="D417" i="1"/>
  <c r="H198" i="1"/>
  <c r="G198" i="1"/>
  <c r="H623" i="1"/>
  <c r="G623" i="1"/>
  <c r="D639" i="4"/>
  <c r="F430" i="4"/>
  <c r="C424" i="1"/>
  <c r="E176" i="5"/>
  <c r="D1180" i="1" s="1"/>
  <c r="H1431" i="1"/>
  <c r="G1431" i="1"/>
  <c r="H9" i="3"/>
  <c r="H530" i="1"/>
  <c r="G530" i="1"/>
  <c r="H1525" i="1"/>
  <c r="G1525" i="1"/>
  <c r="F176" i="5" l="1"/>
  <c r="C1180" i="1"/>
  <c r="D301" i="4"/>
  <c r="F299" i="4"/>
  <c r="D423" i="4"/>
  <c r="C295" i="1"/>
  <c r="N3" i="9"/>
  <c r="I11" i="3"/>
  <c r="E646" i="4"/>
  <c r="D638" i="1"/>
  <c r="F417" i="4"/>
  <c r="C412" i="1"/>
  <c r="G1622" i="1"/>
  <c r="H1622" i="1"/>
  <c r="H148" i="1"/>
  <c r="G148" i="1"/>
  <c r="H529" i="1"/>
  <c r="G529" i="1"/>
  <c r="F418" i="4"/>
  <c r="C413" i="1"/>
  <c r="H299" i="9"/>
  <c r="D1011" i="1"/>
  <c r="H1074" i="1"/>
  <c r="G1074" i="1"/>
  <c r="K3" i="9"/>
  <c r="I9" i="3"/>
  <c r="H424" i="1"/>
  <c r="G424" i="1"/>
  <c r="H1181" i="1"/>
  <c r="G1181" i="1"/>
  <c r="G306" i="9"/>
  <c r="E306" i="9" s="1"/>
  <c r="B306" i="9" s="1"/>
  <c r="G299" i="9"/>
  <c r="E299" i="9" s="1"/>
  <c r="F6" i="5"/>
  <c r="C1011" i="1"/>
  <c r="H2" i="1"/>
  <c r="G2" i="1"/>
  <c r="D300" i="4"/>
  <c r="H1255" i="1"/>
  <c r="G1255" i="1"/>
  <c r="F640" i="4"/>
  <c r="C634" i="1"/>
  <c r="F639" i="4"/>
  <c r="C633" i="1"/>
  <c r="H1012" i="1"/>
  <c r="G1012" i="1"/>
  <c r="E645" i="4"/>
  <c r="D637" i="1"/>
  <c r="D643" i="4"/>
  <c r="D424" i="4"/>
  <c r="F422" i="4"/>
  <c r="C417" i="1"/>
  <c r="H1537" i="1"/>
  <c r="G1537" i="1"/>
  <c r="G355" i="1"/>
  <c r="H355" i="1"/>
  <c r="H633" i="1" l="1"/>
  <c r="G633" i="1"/>
  <c r="B299" i="9"/>
  <c r="H413" i="1"/>
  <c r="G413" i="1"/>
  <c r="G412" i="1"/>
  <c r="H412" i="1"/>
  <c r="F301" i="4"/>
  <c r="C297" i="1"/>
  <c r="G417" i="1"/>
  <c r="H417" i="1"/>
  <c r="E649" i="4"/>
  <c r="D639" i="1"/>
  <c r="G295" i="1"/>
  <c r="H295" i="1"/>
  <c r="H1180" i="1"/>
  <c r="G1180" i="1"/>
  <c r="F424" i="4"/>
  <c r="C419" i="1"/>
  <c r="H634" i="1"/>
  <c r="G634" i="1"/>
  <c r="F300" i="4"/>
  <c r="C296" i="1"/>
  <c r="H8" i="3"/>
  <c r="G1011" i="1"/>
  <c r="H1011" i="1"/>
  <c r="F643" i="4"/>
  <c r="C637" i="1"/>
  <c r="E650" i="4"/>
  <c r="D640" i="1"/>
  <c r="D644" i="4"/>
  <c r="D425" i="4"/>
  <c r="F423" i="4"/>
  <c r="C418" i="1"/>
  <c r="G20" i="9"/>
  <c r="E20" i="9" s="1"/>
  <c r="B20" i="9" s="1"/>
  <c r="G419" i="1" l="1"/>
  <c r="H419" i="1"/>
  <c r="H418" i="1"/>
  <c r="G418" i="1"/>
  <c r="I20" i="3"/>
  <c r="D644" i="1"/>
  <c r="H296" i="1"/>
  <c r="G296" i="1"/>
  <c r="F425" i="4"/>
  <c r="C420" i="1"/>
  <c r="H637" i="1"/>
  <c r="G637" i="1"/>
  <c r="D646" i="4"/>
  <c r="F644" i="4"/>
  <c r="C638" i="1"/>
  <c r="D645" i="4"/>
  <c r="G297" i="1"/>
  <c r="H297" i="1"/>
  <c r="M3" i="9"/>
  <c r="I19" i="3"/>
  <c r="D643" i="1"/>
  <c r="F645" i="4" l="1"/>
  <c r="D649" i="4"/>
  <c r="C639" i="1"/>
  <c r="G297" i="9"/>
  <c r="E297" i="9" s="1"/>
  <c r="B297" i="9" s="1"/>
  <c r="H334" i="9"/>
  <c r="G334" i="9"/>
  <c r="E334" i="9" s="1"/>
  <c r="G638" i="1"/>
  <c r="H638" i="1"/>
  <c r="H420" i="1"/>
  <c r="G420" i="1"/>
  <c r="D650" i="4"/>
  <c r="F646" i="4"/>
  <c r="C640" i="1"/>
  <c r="F650" i="4" l="1"/>
  <c r="H20" i="3"/>
  <c r="C644" i="1"/>
  <c r="H639" i="1"/>
  <c r="G639" i="1"/>
  <c r="H7" i="3"/>
  <c r="B334" i="9"/>
  <c r="E298" i="9"/>
  <c r="I8" i="3" s="1"/>
  <c r="F649" i="4"/>
  <c r="H19" i="3"/>
  <c r="C643" i="1"/>
  <c r="H640" i="1"/>
  <c r="G640" i="1"/>
  <c r="H643" i="1" l="1"/>
  <c r="G643" i="1"/>
  <c r="G644" i="1"/>
  <c r="H644" i="1"/>
  <c r="J3" i="9"/>
  <c r="G295" i="9" l="1"/>
  <c r="E295" i="9" s="1"/>
  <c r="H295" i="9"/>
  <c r="L293" i="9"/>
  <c r="F293" i="9" s="1"/>
  <c r="H18" i="9"/>
  <c r="K10" i="9"/>
  <c r="J7" i="9"/>
  <c r="G16" i="9"/>
  <c r="K6" i="9"/>
  <c r="H22" i="9"/>
  <c r="G18" i="9"/>
  <c r="M15" i="9"/>
  <c r="I12" i="9"/>
  <c r="I17" i="9"/>
  <c r="J11" i="9"/>
  <c r="I8" i="9"/>
  <c r="H21" i="9"/>
  <c r="J8" i="9"/>
  <c r="I13" i="9"/>
  <c r="J9" i="9"/>
  <c r="H15" i="9"/>
  <c r="I7" i="9"/>
  <c r="K13" i="9"/>
  <c r="I9" i="9"/>
  <c r="G15" i="9"/>
  <c r="E15" i="9" s="1"/>
  <c r="J5" i="9"/>
  <c r="L16" i="9"/>
  <c r="K9" i="9"/>
  <c r="L15" i="9"/>
  <c r="F15" i="9" s="1"/>
  <c r="G21" i="9"/>
  <c r="G22" i="9"/>
  <c r="K7" i="9"/>
  <c r="J12" i="9"/>
  <c r="J17" i="9"/>
  <c r="J6" i="9"/>
  <c r="I11" i="9"/>
  <c r="H17" i="9"/>
  <c r="I5" i="9"/>
  <c r="K11" i="9"/>
  <c r="H16" i="9"/>
  <c r="I6" i="9"/>
  <c r="E6" i="9" s="1"/>
  <c r="B6" i="9" s="1"/>
  <c r="K12" i="9"/>
  <c r="G17" i="9"/>
  <c r="K5" i="9"/>
  <c r="J10" i="9"/>
  <c r="E10" i="9" s="1"/>
  <c r="B10" i="9" s="1"/>
  <c r="M16" i="9"/>
  <c r="K8" i="9"/>
  <c r="J13" i="9"/>
  <c r="E5" i="9" l="1"/>
  <c r="E11" i="9"/>
  <c r="B11" i="9" s="1"/>
  <c r="E21" i="9"/>
  <c r="B21" i="9" s="1"/>
  <c r="E7" i="9"/>
  <c r="B7" i="9" s="1"/>
  <c r="E12" i="9"/>
  <c r="B12" i="9" s="1"/>
  <c r="B15" i="9"/>
  <c r="E9" i="9"/>
  <c r="B9" i="9" s="1"/>
  <c r="E8" i="9"/>
  <c r="B8" i="9" s="1"/>
  <c r="E16" i="9"/>
  <c r="B293" i="9"/>
  <c r="F23" i="9"/>
  <c r="E17" i="9"/>
  <c r="B17" i="9" s="1"/>
  <c r="E22" i="9"/>
  <c r="B22" i="9" s="1"/>
  <c r="F16" i="9"/>
  <c r="F14" i="9" s="1"/>
  <c r="E13" i="9"/>
  <c r="B13" i="9" s="1"/>
  <c r="E18" i="9"/>
  <c r="B18" i="9" s="1"/>
  <c r="B5" i="9"/>
  <c r="B295" i="9"/>
  <c r="E23" i="9"/>
  <c r="I7" i="3" s="1"/>
  <c r="E4" i="9" l="1"/>
  <c r="E14" i="9"/>
  <c r="I13" i="3" s="1"/>
  <c r="F3" i="9"/>
  <c r="B16" i="9"/>
  <c r="E3" i="9" l="1"/>
</calcChain>
</file>

<file path=xl/sharedStrings.xml><?xml version="1.0" encoding="utf-8"?>
<sst xmlns="http://schemas.openxmlformats.org/spreadsheetml/2006/main" count="5572" uniqueCount="3699">
  <si>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</si>
  <si>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</si>
  <si>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</si>
  <si>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</si>
  <si>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</si>
  <si>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</si>
  <si>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</si>
  <si>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</si>
  <si>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</si>
  <si>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</si>
  <si>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</si>
  <si>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</si>
  <si>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</si>
  <si>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</si>
  <si>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</si>
  <si>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</si>
  <si>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</si>
  <si>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</si>
  <si>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</si>
  <si>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</si>
  <si>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</si>
  <si>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</si>
  <si>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</si>
  <si>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</si>
  <si>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</si>
  <si>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</si>
  <si>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</si>
  <si>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</si>
  <si>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</si>
  <si>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</si>
  <si>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TAR-VABRIGA - SCUOLA ELEMENTARE TORRE-ABREGA</t>
  </si>
  <si>
    <t>BILANCA</t>
  </si>
  <si>
    <t>RAS funkcijski</t>
  </si>
  <si>
    <t>Razina:</t>
  </si>
  <si>
    <t>31</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</si>
  <si>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</si>
  <si>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</si>
  <si>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</si>
  <si>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</si>
  <si>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</si>
  <si>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</si>
  <si>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</si>
  <si>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</si>
  <si>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</si>
  <si>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</si>
  <si>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</si>
  <si>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</si>
  <si>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</si>
  <si>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</si>
  <si>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</si>
  <si>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</si>
  <si>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</si>
  <si>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</si>
  <si>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</si>
  <si>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</si>
  <si>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</si>
  <si>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</si>
  <si>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</si>
  <si>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10854 - OSNOVNA ŠKOLA TAR-VABRIGA - SCUOLA ELEMENTARE TORRE-ABREGA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</si>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</sst>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z val="9"/>
      <color rgb="FF00B050"/>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45" fillId="0" borderId="0"/>
    <xf numFmtId="0" fontId="45" fillId="0" borderId="0"/>
    <xf numFmtId="0" fontId="15" fillId="0" borderId="53"/>
    <xf numFmtId="0" fontId="45" fillId="0" borderId="53">
      <alignment vertical="top"/>
      <protection locked="0"/>
    </xf>
  </cellStyleXfs>
  <cellXfs count="364">
    <xf numFmtId="0" fontId="45" fillId="0" borderId="53" xfId="0" applyNumberFormat="1" applyFont="1" applyFill="1" applyBorder="1" applyAlignment="1">
      <alignment vertical="top"/>
      <protection locked="0"/>
    </xf>
    <xf numFmtId="0" fontId="0" fillId="0" borderId="0" xfId="0" applyNumberFormat="1" applyFont="1" applyFill="1" applyBorder="1" applyAlignment="1" applyProtection="1"/>
    <xf numFmtId="2" fontId="1" fillId="0" borderId="0"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1" fontId="1" fillId="6" borderId="7" xfId="0" applyNumberFormat="1" applyFont="1" applyFill="1" applyBorder="1" applyAlignment="1" applyProtection="1">
      <alignment vertical="top"/>
    </xf>
    <xf numFmtId="0" fontId="2" fillId="4" borderId="51"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right" vertical="top"/>
    </xf>
    <xf numFmtId="0" fontId="4" fillId="0" borderId="15" xfId="0" applyNumberFormat="1" applyFont="1" applyFill="1" applyBorder="1" applyAlignment="1" applyProtection="1">
      <alignment vertical="center" wrapText="1"/>
    </xf>
    <xf numFmtId="0" fontId="5" fillId="5" borderId="12" xfId="0" applyNumberFormat="1" applyFont="1" applyFill="1" applyBorder="1" applyAlignment="1" applyProtection="1">
      <alignment vertical="center" wrapText="1"/>
    </xf>
    <xf numFmtId="0" fontId="6" fillId="0" borderId="15" xfId="0" applyNumberFormat="1" applyFont="1" applyFill="1" applyBorder="1" applyAlignment="1" applyProtection="1">
      <alignment vertical="center" wrapText="1"/>
    </xf>
    <xf numFmtId="0" fontId="7" fillId="0" borderId="15"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34" fillId="0" borderId="0" xfId="0" applyNumberFormat="1" applyFont="1" applyFill="1" applyBorder="1" applyAlignment="1" applyProtection="1">
      <alignment vertical="top"/>
    </xf>
    <xf numFmtId="0" fontId="52" fillId="5" borderId="12"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vertical="top"/>
    </xf>
    <xf numFmtId="49" fontId="47" fillId="0" borderId="0" xfId="0" applyNumberFormat="1" applyFont="1" applyFill="1" applyBorder="1" applyAlignment="1" applyProtection="1">
      <alignment horizontal="right" vertical="center"/>
    </xf>
    <xf numFmtId="165" fontId="46"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vertical="top"/>
    </xf>
    <xf numFmtId="0" fontId="49" fillId="5" borderId="2" xfId="0" applyNumberFormat="1" applyFont="1" applyFill="1" applyBorder="1" applyAlignment="1" applyProtection="1">
      <alignment horizontal="center" vertical="center" wrapText="1"/>
    </xf>
    <xf numFmtId="0" fontId="53" fillId="0" borderId="0" xfId="0" applyNumberFormat="1" applyFont="1" applyFill="1" applyBorder="1" applyAlignment="1" applyProtection="1">
      <alignment vertical="top"/>
    </xf>
    <xf numFmtId="0" fontId="56" fillId="0" borderId="0" xfId="0" applyNumberFormat="1" applyFont="1" applyFill="1" applyBorder="1" applyAlignment="1" applyProtection="1">
      <alignment horizontal="right" vertical="center" wrapText="1"/>
    </xf>
    <xf numFmtId="0" fontId="57" fillId="0" borderId="0" xfId="0" applyNumberFormat="1" applyFont="1" applyFill="1" applyBorder="1" applyAlignment="1" applyProtection="1">
      <alignment horizontal="center" vertical="center"/>
    </xf>
    <xf numFmtId="0" fontId="58" fillId="0" borderId="0" xfId="0" applyNumberFormat="1" applyFont="1" applyFill="1" applyBorder="1" applyAlignment="1" applyProtection="1">
      <alignment horizontal="center" vertical="top" wrapText="1"/>
    </xf>
    <xf numFmtId="0" fontId="59" fillId="0" borderId="0" xfId="0" applyNumberFormat="1" applyFont="1" applyFill="1" applyBorder="1" applyAlignment="1" applyProtection="1">
      <alignment vertical="top"/>
    </xf>
    <xf numFmtId="165" fontId="46" fillId="0" borderId="16"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left" vertical="center" wrapText="1"/>
    </xf>
    <xf numFmtId="0" fontId="51" fillId="0" borderId="0" xfId="0" applyNumberFormat="1" applyFont="1" applyFill="1" applyBorder="1" applyAlignment="1" applyProtection="1">
      <alignment horizontal="center" vertical="center"/>
    </xf>
    <xf numFmtId="49" fontId="52" fillId="0" borderId="0" xfId="0" applyNumberFormat="1" applyFont="1" applyFill="1" applyBorder="1" applyAlignment="1" applyProtection="1">
      <alignment horizontal="center" vertical="center"/>
    </xf>
    <xf numFmtId="0" fontId="46" fillId="0" borderId="16" xfId="0" applyNumberFormat="1" applyFont="1" applyFill="1" applyBorder="1" applyAlignment="1" applyProtection="1">
      <alignment horizontal="center" vertical="center" wrapText="1"/>
    </xf>
    <xf numFmtId="0" fontId="49" fillId="5" borderId="30" xfId="0" applyNumberFormat="1" applyFont="1" applyFill="1" applyBorder="1" applyAlignment="1" applyProtection="1">
      <alignment horizontal="center" vertical="center" wrapText="1"/>
    </xf>
    <xf numFmtId="0" fontId="52" fillId="5" borderId="14" xfId="0" applyNumberFormat="1" applyFont="1" applyFill="1" applyBorder="1" applyAlignment="1" applyProtection="1">
      <alignment horizontal="center" vertical="center"/>
    </xf>
    <xf numFmtId="49" fontId="60" fillId="0" borderId="0" xfId="0" applyNumberFormat="1" applyFont="1" applyFill="1" applyBorder="1" applyAlignment="1" applyProtection="1">
      <alignment vertical="center"/>
    </xf>
    <xf numFmtId="49" fontId="53" fillId="0" borderId="0" xfId="0" applyNumberFormat="1" applyFont="1" applyFill="1" applyBorder="1" applyAlignment="1" applyProtection="1">
      <alignment horizontal="center" vertical="center"/>
    </xf>
    <xf numFmtId="0" fontId="49" fillId="5" borderId="0" xfId="0" applyNumberFormat="1" applyFont="1" applyFill="1" applyBorder="1" applyAlignment="1" applyProtection="1">
      <alignment horizontal="center" vertical="center" wrapText="1"/>
    </xf>
    <xf numFmtId="0" fontId="52" fillId="5" borderId="15" xfId="0" applyNumberFormat="1" applyFont="1" applyFill="1" applyBorder="1" applyAlignment="1" applyProtection="1">
      <alignment horizontal="center" vertical="center"/>
    </xf>
    <xf numFmtId="1" fontId="46" fillId="0" borderId="16" xfId="0" applyNumberFormat="1" applyFont="1" applyFill="1" applyBorder="1" applyAlignment="1" applyProtection="1">
      <alignment horizontal="center" vertical="center" wrapText="1"/>
    </xf>
    <xf numFmtId="0" fontId="60" fillId="0" borderId="0" xfId="0" applyNumberFormat="1" applyFont="1" applyFill="1" applyBorder="1" applyAlignment="1" applyProtection="1">
      <alignment vertical="top"/>
    </xf>
    <xf numFmtId="0" fontId="54" fillId="0" borderId="0" xfId="0" applyNumberFormat="1" applyFont="1" applyFill="1" applyBorder="1" applyAlignment="1" applyProtection="1">
      <alignment horizontal="center" vertical="center"/>
    </xf>
    <xf numFmtId="0" fontId="49" fillId="5" borderId="7" xfId="0" applyNumberFormat="1" applyFont="1" applyFill="1" applyBorder="1" applyAlignment="1">
      <alignment horizontal="center" vertical="center" wrapText="1"/>
      <protection locked="0"/>
    </xf>
    <xf numFmtId="0" fontId="52" fillId="5" borderId="16"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vertical="top"/>
    </xf>
    <xf numFmtId="49" fontId="46" fillId="0" borderId="16" xfId="0" applyNumberFormat="1" applyFont="1" applyFill="1" applyBorder="1" applyAlignment="1" applyProtection="1">
      <alignment horizontal="center" vertical="center" wrapText="1"/>
    </xf>
    <xf numFmtId="0" fontId="51" fillId="10" borderId="81" xfId="0" applyNumberFormat="1" applyFont="1" applyFill="1" applyBorder="1" applyAlignment="1" applyProtection="1">
      <alignment horizontal="center" vertical="center"/>
    </xf>
    <xf numFmtId="0" fontId="62" fillId="5" borderId="17" xfId="0" applyNumberFormat="1" applyFont="1" applyFill="1" applyBorder="1" applyAlignment="1" applyProtection="1">
      <alignment horizontal="center" vertical="center"/>
    </xf>
    <xf numFmtId="0" fontId="62" fillId="5" borderId="20" xfId="0" applyNumberFormat="1" applyFont="1" applyFill="1" applyBorder="1" applyAlignment="1" applyProtection="1">
      <alignment horizontal="center" vertical="center" wrapText="1"/>
    </xf>
    <xf numFmtId="0" fontId="64" fillId="5" borderId="20" xfId="0" applyNumberFormat="1" applyFont="1" applyFill="1" applyBorder="1" applyAlignment="1" applyProtection="1">
      <alignment horizontal="center" vertical="center" wrapText="1"/>
    </xf>
    <xf numFmtId="0" fontId="64" fillId="5" borderId="21" xfId="0" applyNumberFormat="1" applyFont="1" applyFill="1" applyBorder="1" applyAlignment="1" applyProtection="1">
      <alignment horizontal="center" vertical="center" wrapText="1"/>
    </xf>
    <xf numFmtId="166" fontId="47" fillId="0" borderId="26" xfId="0" applyNumberFormat="1" applyFont="1" applyFill="1" applyBorder="1" applyAlignment="1" applyProtection="1">
      <alignment horizontal="center" vertical="center"/>
    </xf>
    <xf numFmtId="164" fontId="66" fillId="0" borderId="27" xfId="0" applyNumberFormat="1" applyFont="1" applyFill="1" applyBorder="1" applyAlignment="1" applyProtection="1">
      <alignment horizontal="right" vertical="top" shrinkToFit="1"/>
    </xf>
    <xf numFmtId="166" fontId="47" fillId="0" borderId="32" xfId="0" applyNumberFormat="1" applyFont="1" applyFill="1" applyBorder="1" applyAlignment="1" applyProtection="1">
      <alignment horizontal="center" vertical="center"/>
    </xf>
    <xf numFmtId="166" fontId="47" fillId="0" borderId="37" xfId="0" applyNumberFormat="1" applyFont="1" applyFill="1" applyBorder="1" applyAlignment="1" applyProtection="1">
      <alignment horizontal="center" vertical="center"/>
    </xf>
    <xf numFmtId="166" fontId="47" fillId="0" borderId="23" xfId="0" applyNumberFormat="1" applyFont="1" applyFill="1" applyBorder="1" applyAlignment="1" applyProtection="1">
      <alignment horizontal="center" vertical="center"/>
    </xf>
    <xf numFmtId="166" fontId="47" fillId="0" borderId="29" xfId="0" applyNumberFormat="1" applyFont="1" applyFill="1" applyBorder="1" applyAlignment="1" applyProtection="1">
      <alignment horizontal="center" vertical="center"/>
    </xf>
    <xf numFmtId="166" fontId="47" fillId="0" borderId="34" xfId="0" applyNumberFormat="1" applyFont="1" applyFill="1" applyBorder="1" applyAlignment="1" applyProtection="1">
      <alignment horizontal="center" vertical="center"/>
    </xf>
    <xf numFmtId="164" fontId="66" fillId="0" borderId="48" xfId="0" applyNumberFormat="1" applyFont="1" applyFill="1" applyBorder="1" applyAlignment="1" applyProtection="1">
      <alignment horizontal="right" vertical="top" shrinkToFit="1"/>
    </xf>
    <xf numFmtId="166" fontId="67" fillId="0" borderId="0" xfId="0" applyNumberFormat="1" applyFont="1" applyFill="1" applyBorder="1" applyAlignment="1" applyProtection="1">
      <alignment horizontal="center" vertical="center"/>
    </xf>
    <xf numFmtId="0" fontId="67" fillId="0" borderId="0" xfId="0" applyNumberFormat="1" applyFont="1" applyFill="1" applyBorder="1" applyAlignment="1" applyProtection="1">
      <alignment horizontal="left" vertical="top" wrapText="1"/>
    </xf>
    <xf numFmtId="3" fontId="67" fillId="0" borderId="0" xfId="0" applyNumberFormat="1" applyFont="1" applyFill="1" applyBorder="1" applyAlignment="1" applyProtection="1">
      <alignment horizontal="right" vertical="top"/>
    </xf>
    <xf numFmtId="0" fontId="53" fillId="0" borderId="0" xfId="0" applyNumberFormat="1" applyFont="1" applyFill="1" applyBorder="1" applyAlignment="1" applyProtection="1">
      <alignment vertical="center"/>
    </xf>
    <xf numFmtId="0" fontId="70" fillId="0" borderId="7" xfId="0" applyNumberFormat="1" applyFont="1" applyFill="1" applyBorder="1" applyAlignment="1" applyProtection="1">
      <alignment horizontal="center" vertical="center"/>
      <protection hidden="1"/>
    </xf>
    <xf numFmtId="0" fontId="70" fillId="0" borderId="7" xfId="0" applyNumberFormat="1" applyFont="1" applyFill="1" applyBorder="1" applyAlignment="1" applyProtection="1">
      <alignment vertical="center"/>
      <protection hidden="1"/>
    </xf>
    <xf numFmtId="0" fontId="63" fillId="0" borderId="7" xfId="0" applyNumberFormat="1" applyFont="1" applyFill="1" applyBorder="1" applyAlignment="1" applyProtection="1">
      <alignment horizontal="center" vertical="center"/>
      <protection hidden="1"/>
    </xf>
    <xf numFmtId="0" fontId="63" fillId="0" borderId="7" xfId="0" applyNumberFormat="1" applyFont="1" applyFill="1" applyBorder="1" applyAlignment="1" applyProtection="1">
      <alignment vertical="center"/>
      <protection hidden="1"/>
    </xf>
    <xf numFmtId="0" fontId="23" fillId="0" borderId="0" xfId="0" applyNumberFormat="1" applyFont="1" applyFill="1" applyBorder="1" applyAlignment="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NumberFormat="1" applyFont="1" applyFill="1" applyBorder="1" applyAlignment="1" applyProtection="1">
      <alignment horizontal="right" vertical="center"/>
    </xf>
    <xf numFmtId="0" fontId="40" fillId="0" borderId="0" xfId="0" applyNumberFormat="1" applyFont="1" applyFill="1" applyBorder="1" applyAlignment="1" applyProtection="1">
      <alignment horizontal="left" vertical="center" wrapText="1"/>
    </xf>
    <xf numFmtId="0" fontId="40" fillId="0" borderId="0" xfId="0" applyNumberFormat="1"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NumberFormat="1" applyFont="1" applyFill="1" applyBorder="1" applyAlignment="1" applyProtection="1">
      <alignment horizontal="center" vertical="center" wrapText="1"/>
    </xf>
    <xf numFmtId="0" fontId="22" fillId="0" borderId="38" xfId="0" applyNumberFormat="1"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NumberFormat="1"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xf>
    <xf numFmtId="0" fontId="18" fillId="5" borderId="40" xfId="0" applyNumberFormat="1" applyFont="1" applyFill="1" applyBorder="1" applyAlignment="1" applyProtection="1">
      <alignment horizontal="left" vertical="center" wrapText="1"/>
    </xf>
    <xf numFmtId="0" fontId="20" fillId="5" borderId="40" xfId="0" applyNumberFormat="1" applyFont="1" applyFill="1" applyBorder="1" applyAlignment="1" applyProtection="1">
      <alignment horizontal="left" vertical="center" wrapText="1"/>
    </xf>
    <xf numFmtId="0" fontId="5" fillId="5" borderId="42" xfId="0" applyNumberFormat="1" applyFont="1" applyFill="1" applyBorder="1" applyAlignment="1" applyProtection="1">
      <alignment horizontal="left" vertical="center"/>
    </xf>
    <xf numFmtId="0" fontId="5" fillId="5" borderId="43" xfId="0" applyNumberFormat="1"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NumberFormat="1" applyFont="1" applyFill="1" applyBorder="1" applyAlignment="1" applyProtection="1">
      <alignment horizontal="left" vertical="center" wrapText="1"/>
    </xf>
    <xf numFmtId="0" fontId="22" fillId="0" borderId="20" xfId="0" applyNumberFormat="1"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lignment horizontal="right" vertical="center" shrinkToFit="1"/>
      <protection locked="0"/>
    </xf>
    <xf numFmtId="4" fontId="25" fillId="0" borderId="46" xfId="0" applyNumberFormat="1" applyFont="1" applyFill="1" applyBorder="1" applyAlignment="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lignment horizontal="right" vertical="center" shrinkToFit="1"/>
      <protection locked="0"/>
    </xf>
    <xf numFmtId="0" fontId="12"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vertical="center"/>
    </xf>
    <xf numFmtId="0" fontId="25"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left" vertical="top"/>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0" fontId="29" fillId="0" borderId="17" xfId="0" applyNumberFormat="1" applyFont="1" applyFill="1" applyBorder="1" applyAlignment="1" applyProtection="1">
      <alignment horizontal="center" vertical="center" wrapText="1"/>
    </xf>
    <xf numFmtId="0" fontId="29" fillId="0" borderId="20" xfId="0" applyNumberFormat="1"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NumberFormat="1" applyFont="1" applyFill="1" applyBorder="1" applyAlignment="1" applyProtection="1">
      <alignment horizontal="center" vertical="center"/>
    </xf>
    <xf numFmtId="0" fontId="29" fillId="0" borderId="21" xfId="0" applyNumberFormat="1" applyFont="1" applyFill="1" applyBorder="1" applyAlignment="1" applyProtection="1">
      <alignment horizontal="center" vertical="center" wrapText="1"/>
    </xf>
    <xf numFmtId="0" fontId="36" fillId="7" borderId="71" xfId="0" applyNumberFormat="1" applyFont="1" applyFill="1" applyBorder="1" applyAlignment="1" applyProtection="1">
      <alignment horizontal="center" vertical="center" wrapText="1"/>
      <protection locked="0" hidden="1"/>
    </xf>
    <xf numFmtId="0" fontId="36" fillId="7" borderId="70" xfId="0" applyNumberFormat="1" applyFont="1" applyFill="1" applyBorder="1" applyAlignment="1" applyProtection="1">
      <alignment horizontal="center" vertical="center" wrapText="1"/>
      <protection locked="0" hidden="1"/>
    </xf>
    <xf numFmtId="0" fontId="36" fillId="7" borderId="70" xfId="0" applyNumberFormat="1" applyFont="1" applyFill="1" applyBorder="1" applyAlignment="1" applyProtection="1">
      <alignment horizontal="center" vertical="center"/>
      <protection locked="0" hidden="1"/>
    </xf>
    <xf numFmtId="0" fontId="36" fillId="7" borderId="69" xfId="0" applyNumberFormat="1" applyFont="1" applyFill="1" applyBorder="1" applyAlignment="1" applyProtection="1">
      <alignment horizontal="center" vertical="center" wrapText="1"/>
      <protection locked="0" hidden="1"/>
    </xf>
    <xf numFmtId="0" fontId="12" fillId="0" borderId="0" xfId="0" applyNumberFormat="1"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NumberFormat="1" applyFont="1" applyFill="1" applyBorder="1" applyAlignment="1">
      <alignment horizontal="left" vertical="center"/>
      <protection locked="0"/>
    </xf>
    <xf numFmtId="4" fontId="30" fillId="0" borderId="27" xfId="0" applyNumberFormat="1" applyFont="1" applyFill="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NumberFormat="1"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NumberFormat="1" applyFont="1" applyFill="1" applyBorder="1" applyAlignment="1" applyProtection="1">
      <alignment horizontal="left" vertical="center" wrapText="1"/>
    </xf>
    <xf numFmtId="0" fontId="23" fillId="0" borderId="48" xfId="0" applyNumberFormat="1"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righ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NumberFormat="1" applyFont="1" applyFill="1" applyBorder="1" applyAlignment="1" applyProtection="1">
      <alignment horizontal="left" vertical="top"/>
    </xf>
    <xf numFmtId="0" fontId="16" fillId="0" borderId="0" xfId="0" applyNumberFormat="1" applyFont="1" applyFill="1" applyBorder="1" applyAlignment="1" applyProtection="1">
      <alignment horizontal="left" vertical="top" wrapText="1"/>
    </xf>
    <xf numFmtId="0" fontId="24" fillId="0" borderId="0" xfId="0" applyNumberFormat="1" applyFont="1" applyFill="1" applyBorder="1" applyAlignment="1" applyProtection="1">
      <alignment vertical="top"/>
    </xf>
    <xf numFmtId="0" fontId="16" fillId="0" borderId="0" xfId="0" applyNumberFormat="1" applyFont="1" applyFill="1" applyBorder="1" applyAlignment="1" applyProtection="1">
      <alignment horizontal="center" vertical="center"/>
    </xf>
    <xf numFmtId="0" fontId="22" fillId="0" borderId="17" xfId="0" applyNumberFormat="1" applyFont="1" applyFill="1" applyBorder="1" applyAlignment="1" applyProtection="1">
      <alignment horizontal="center" vertical="center" wrapText="1"/>
    </xf>
    <xf numFmtId="0" fontId="22" fillId="0" borderId="20" xfId="0" applyNumberFormat="1"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NumberFormat="1" applyFont="1" applyFill="1" applyBorder="1" applyAlignment="1" applyProtection="1">
      <alignment horizontal="left" vertical="top" wrapText="1"/>
    </xf>
    <xf numFmtId="0" fontId="10"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23" fillId="0" borderId="52"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NumberFormat="1" applyFont="1" applyFill="1" applyBorder="1" applyAlignment="1" applyProtection="1">
      <alignment vertical="center"/>
    </xf>
    <xf numFmtId="0" fontId="23" fillId="0" borderId="44" xfId="0" applyNumberFormat="1" applyFont="1" applyFill="1" applyBorder="1" applyAlignment="1" applyProtection="1">
      <alignment horizontal="left" vertical="center" wrapText="1"/>
    </xf>
    <xf numFmtId="0" fontId="23"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lignment horizontal="right" vertical="center" shrinkToFit="1"/>
      <protection locked="0"/>
    </xf>
    <xf numFmtId="4" fontId="6" fillId="0" borderId="50" xfId="0" applyNumberFormat="1" applyFont="1" applyFill="1" applyBorder="1" applyAlignment="1">
      <alignment horizontal="right" vertical="center" shrinkToFit="1"/>
      <protection locked="0"/>
    </xf>
    <xf numFmtId="0" fontId="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NumberFormat="1" applyFont="1"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center" vertical="center"/>
    </xf>
    <xf numFmtId="0" fontId="36" fillId="7" borderId="69" xfId="0" applyNumberFormat="1" applyFont="1" applyFill="1" applyBorder="1" applyAlignment="1">
      <alignment horizontal="center" vertical="center"/>
      <protection locked="0"/>
    </xf>
    <xf numFmtId="0" fontId="12" fillId="9" borderId="0" xfId="0" applyNumberFormat="1" applyFont="1" applyFill="1" applyBorder="1" applyAlignment="1" applyProtection="1">
      <alignment horizontal="center" vertical="center"/>
    </xf>
    <xf numFmtId="0" fontId="12" fillId="11" borderId="0" xfId="0" applyNumberFormat="1"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NumberFormat="1"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9" borderId="0" xfId="0" applyNumberFormat="1" applyFont="1" applyFill="1" applyBorder="1" applyAlignment="1" applyProtection="1">
      <alignment horizontal="center" vertical="center"/>
    </xf>
    <xf numFmtId="0" fontId="25" fillId="0" borderId="59" xfId="0" applyNumberFormat="1"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42" fillId="0" borderId="0" xfId="0" applyNumberFormat="1" applyFont="1" applyFill="1" applyBorder="1" applyAlignment="1" applyProtection="1">
      <alignment vertical="center"/>
    </xf>
    <xf numFmtId="0" fontId="43" fillId="9" borderId="0" xfId="0" applyNumberFormat="1"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NumberFormat="1"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NumberFormat="1" applyFont="1" applyFill="1" applyBorder="1" applyAlignment="1" applyProtection="1">
      <alignment horizontal="center" vertical="center"/>
    </xf>
    <xf numFmtId="0" fontId="6" fillId="0" borderId="9" xfId="0" applyNumberFormat="1" applyFont="1" applyFill="1" applyBorder="1" applyAlignment="1" applyProtection="1">
      <alignment vertical="center"/>
    </xf>
    <xf numFmtId="0" fontId="6" fillId="4" borderId="9" xfId="0" applyNumberFormat="1"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NumberFormat="1" applyFont="1" applyFill="1" applyBorder="1" applyAlignment="1" applyProtection="1">
      <alignment vertical="center" wrapText="1"/>
    </xf>
    <xf numFmtId="0" fontId="4" fillId="0" borderId="59" xfId="0" applyNumberFormat="1" applyFont="1" applyFill="1" applyBorder="1" applyAlignment="1" applyProtection="1">
      <alignment vertical="center" wrapText="1"/>
    </xf>
    <xf numFmtId="0" fontId="6" fillId="0" borderId="60"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25" fillId="0" borderId="59" xfId="0" applyNumberFormat="1" applyFont="1" applyFill="1" applyBorder="1" applyAlignment="1" applyProtection="1">
      <alignment vertical="center" wrapText="1"/>
    </xf>
    <xf numFmtId="0" fontId="6" fillId="0" borderId="6" xfId="0" applyNumberFormat="1" applyFont="1" applyFill="1" applyBorder="1" applyAlignment="1" applyProtection="1">
      <alignment vertical="center"/>
    </xf>
    <xf numFmtId="0" fontId="6" fillId="0" borderId="51"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0" fontId="6" fillId="0" borderId="12" xfId="0" applyNumberFormat="1"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NumberFormat="1" applyFont="1" applyFill="1" applyBorder="1" applyAlignment="1" applyProtection="1">
      <alignment vertical="center"/>
    </xf>
    <xf numFmtId="0" fontId="44" fillId="0" borderId="58" xfId="0" applyNumberFormat="1"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NumberFormat="1"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NumberFormat="1" applyFont="1" applyFill="1" applyBorder="1" applyAlignment="1" applyProtection="1">
      <alignment vertical="center" wrapText="1"/>
    </xf>
    <xf numFmtId="0" fontId="25" fillId="9" borderId="59" xfId="0" applyNumberFormat="1" applyFont="1" applyFill="1" applyBorder="1" applyAlignment="1" applyProtection="1">
      <alignment vertical="center" wrapText="1"/>
    </xf>
    <xf numFmtId="0" fontId="41" fillId="9" borderId="0" xfId="0" applyNumberFormat="1"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NumberFormat="1" applyFont="1" applyFill="1" applyBorder="1" applyAlignment="1" applyProtection="1">
      <alignment horizontal="center"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NumberFormat="1" applyFont="1" applyFill="1" applyBorder="1" applyAlignment="1" applyProtection="1">
      <alignment horizontal="center" vertical="center"/>
      <protection hidden="1"/>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0" fillId="0" borderId="68" xfId="0" applyNumberFormat="1" applyFont="1" applyFill="1" applyBorder="1" applyAlignment="1" applyProtection="1">
      <alignment horizontal="center" vertical="center"/>
      <protection hidden="1"/>
    </xf>
    <xf numFmtId="0" fontId="52" fillId="5" borderId="6" xfId="0" applyNumberFormat="1" applyFont="1" applyFill="1" applyBorder="1" applyAlignment="1" applyProtection="1">
      <alignment horizontal="left" vertical="center"/>
    </xf>
    <xf numFmtId="0" fontId="52" fillId="5" borderId="8" xfId="0" applyNumberFormat="1" applyFont="1" applyFill="1" applyBorder="1" applyAlignment="1" applyProtection="1">
      <alignment horizontal="left" vertical="center"/>
    </xf>
    <xf numFmtId="0" fontId="52" fillId="5" borderId="82" xfId="0" applyNumberFormat="1" applyFont="1" applyFill="1" applyBorder="1" applyAlignment="1" applyProtection="1">
      <alignment horizontal="left" vertical="center"/>
    </xf>
    <xf numFmtId="0" fontId="52" fillId="5" borderId="13"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NumberFormat="1" applyFont="1" applyFill="1" applyBorder="1" applyAlignment="1" applyProtection="1">
      <alignment horizontal="center" vertical="center" wrapText="1"/>
    </xf>
    <xf numFmtId="0" fontId="54" fillId="0" borderId="0" xfId="0" applyNumberFormat="1" applyFont="1" applyFill="1" applyBorder="1" applyAlignment="1" applyProtection="1">
      <alignment vertical="top"/>
    </xf>
    <xf numFmtId="0" fontId="58" fillId="0" borderId="0" xfId="0" applyNumberFormat="1" applyFont="1" applyFill="1" applyBorder="1" applyAlignment="1" applyProtection="1">
      <alignment horizontal="center" vertical="top" wrapText="1"/>
    </xf>
    <xf numFmtId="0" fontId="48" fillId="0" borderId="0" xfId="0" applyNumberFormat="1" applyFont="1" applyFill="1" applyBorder="1" applyAlignment="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49" fontId="47" fillId="0" borderId="22" xfId="0" applyNumberFormat="1" applyFont="1" applyFill="1" applyBorder="1" applyAlignment="1" applyProtection="1">
      <alignment horizontal="center" vertical="center" wrapText="1"/>
    </xf>
    <xf numFmtId="0" fontId="54" fillId="0" borderId="28" xfId="0" applyNumberFormat="1" applyFont="1" applyFill="1" applyBorder="1" applyAlignment="1" applyProtection="1">
      <alignment vertical="top"/>
    </xf>
    <xf numFmtId="0" fontId="54" fillId="0" borderId="33" xfId="0" applyNumberFormat="1" applyFont="1" applyFill="1" applyBorder="1" applyAlignment="1" applyProtection="1">
      <alignment vertical="top"/>
    </xf>
    <xf numFmtId="0" fontId="62" fillId="5" borderId="18" xfId="0" applyNumberFormat="1" applyFont="1" applyFill="1" applyBorder="1" applyAlignment="1" applyProtection="1">
      <alignment horizontal="center" vertical="center" wrapText="1"/>
    </xf>
    <xf numFmtId="0" fontId="63" fillId="0" borderId="10" xfId="0" applyNumberFormat="1" applyFont="1" applyFill="1" applyBorder="1" applyAlignment="1" applyProtection="1">
      <alignment vertical="top"/>
    </xf>
    <xf numFmtId="0" fontId="63" fillId="0" borderId="19" xfId="0" applyNumberFormat="1" applyFont="1" applyFill="1" applyBorder="1" applyAlignment="1" applyProtection="1">
      <alignment vertical="top"/>
    </xf>
    <xf numFmtId="0" fontId="68" fillId="0" borderId="0" xfId="0" applyNumberFormat="1" applyFont="1" applyFill="1" applyBorder="1" applyAlignment="1" applyProtection="1">
      <alignment horizontal="center" vertical="top" wrapText="1"/>
      <protection hidden="1"/>
    </xf>
    <xf numFmtId="0" fontId="69" fillId="0" borderId="0" xfId="0" applyNumberFormat="1" applyFont="1" applyFill="1" applyBorder="1" applyAlignment="1" applyProtection="1">
      <alignment horizontal="center" vertical="top" wrapText="1"/>
      <protection hidden="1"/>
    </xf>
    <xf numFmtId="49" fontId="65" fillId="0" borderId="29" xfId="0" applyNumberFormat="1" applyFont="1" applyFill="1" applyBorder="1" applyAlignment="1" applyProtection="1">
      <alignment horizontal="left" vertical="center"/>
    </xf>
    <xf numFmtId="0" fontId="54" fillId="0" borderId="30" xfId="0" applyNumberFormat="1" applyFont="1" applyFill="1" applyBorder="1" applyAlignment="1" applyProtection="1">
      <alignment vertical="top"/>
    </xf>
    <xf numFmtId="0" fontId="54" fillId="0" borderId="31" xfId="0" applyNumberFormat="1" applyFont="1" applyFill="1" applyBorder="1" applyAlignment="1" applyProtection="1">
      <alignment vertical="top"/>
    </xf>
    <xf numFmtId="49" fontId="65" fillId="0" borderId="34" xfId="0" applyNumberFormat="1" applyFont="1" applyFill="1" applyBorder="1" applyAlignment="1" applyProtection="1">
      <alignment horizontal="left" vertical="center"/>
    </xf>
    <xf numFmtId="0" fontId="54" fillId="0" borderId="35" xfId="0" applyNumberFormat="1" applyFont="1" applyFill="1" applyBorder="1" applyAlignment="1" applyProtection="1">
      <alignment vertical="top"/>
    </xf>
    <xf numFmtId="0" fontId="54" fillId="0" borderId="36" xfId="0" applyNumberFormat="1" applyFont="1" applyFill="1" applyBorder="1" applyAlignment="1" applyProtection="1">
      <alignment vertical="top"/>
    </xf>
    <xf numFmtId="0" fontId="65" fillId="0" borderId="23" xfId="0" applyNumberFormat="1" applyFont="1" applyFill="1" applyBorder="1" applyAlignment="1" applyProtection="1">
      <alignment horizontal="left" vertical="center"/>
    </xf>
    <xf numFmtId="0" fontId="54" fillId="0" borderId="24" xfId="0" applyNumberFormat="1" applyFont="1" applyFill="1" applyBorder="1" applyAlignment="1" applyProtection="1">
      <alignment vertical="top"/>
    </xf>
    <xf numFmtId="0" fontId="54" fillId="0" borderId="25" xfId="0" applyNumberFormat="1" applyFont="1" applyFill="1" applyBorder="1" applyAlignment="1" applyProtection="1">
      <alignment vertical="top"/>
    </xf>
    <xf numFmtId="0" fontId="65" fillId="0" borderId="29" xfId="0" applyNumberFormat="1" applyFont="1" applyFill="1" applyBorder="1" applyAlignment="1" applyProtection="1">
      <alignment horizontal="left" vertical="center"/>
    </xf>
    <xf numFmtId="0" fontId="65" fillId="0" borderId="34" xfId="0" applyNumberFormat="1" applyFont="1" applyFill="1" applyBorder="1" applyAlignment="1" applyProtection="1">
      <alignment horizontal="left" vertical="center"/>
    </xf>
    <xf numFmtId="49" fontId="65" fillId="0" borderId="23" xfId="0" applyNumberFormat="1" applyFont="1" applyFill="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top" wrapText="1"/>
    </xf>
    <xf numFmtId="0" fontId="25" fillId="0" borderId="0" xfId="0" applyNumberFormat="1" applyFont="1" applyFill="1" applyBorder="1" applyAlignment="1" applyProtection="1">
      <alignment vertical="top"/>
    </xf>
    <xf numFmtId="0" fontId="18" fillId="5" borderId="51" xfId="0" applyNumberFormat="1" applyFont="1" applyFill="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center" vertical="center" wrapText="1"/>
    </xf>
    <xf numFmtId="0" fontId="26" fillId="0" borderId="0" xfId="0" applyNumberFormat="1" applyFont="1" applyFill="1" applyBorder="1" applyAlignment="1" applyProtection="1">
      <alignment horizontal="center" vertical="center"/>
    </xf>
    <xf numFmtId="0" fontId="18" fillId="5" borderId="40" xfId="0" applyNumberFormat="1" applyFont="1" applyFill="1" applyBorder="1" applyAlignment="1" applyProtection="1">
      <alignment horizontal="left" vertical="center" wrapText="1"/>
    </xf>
    <xf numFmtId="0" fontId="27" fillId="0" borderId="41" xfId="0" applyNumberFormat="1" applyFont="1" applyFill="1" applyBorder="1" applyAlignment="1" applyProtection="1">
      <alignment horizontal="left" vertical="center" wrapText="1"/>
    </xf>
    <xf numFmtId="0" fontId="71" fillId="0"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left" vertical="top" wrapText="1"/>
    </xf>
    <xf numFmtId="0" fontId="72" fillId="5" borderId="40" xfId="0" applyNumberFormat="1" applyFont="1" applyFill="1" applyBorder="1" applyAlignment="1" applyProtection="1">
      <alignment horizontal="left" vertical="center"/>
    </xf>
    <xf numFmtId="0" fontId="27" fillId="0" borderId="41"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top" wrapText="1"/>
    </xf>
    <xf numFmtId="0" fontId="2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NumberFormat="1" applyFont="1" applyFill="1" applyBorder="1" applyAlignment="1" applyProtection="1">
      <alignment vertical="top"/>
    </xf>
    <xf numFmtId="0" fontId="0" fillId="0" borderId="63"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NumberFormat="1" applyFont="1" applyFill="1" applyBorder="1" applyAlignment="1" applyProtection="1">
      <alignment vertical="top"/>
    </xf>
    <xf numFmtId="0" fontId="0" fillId="0" borderId="56" xfId="0" applyNumberFormat="1" applyFont="1" applyFill="1" applyBorder="1" applyAlignment="1" applyProtection="1">
      <alignment vertical="top"/>
    </xf>
    <xf numFmtId="0" fontId="0" fillId="9" borderId="77" xfId="0" applyNumberFormat="1" applyFont="1" applyFill="1" applyBorder="1" applyAlignment="1" applyProtection="1">
      <alignment vertical="center" wrapText="1"/>
    </xf>
    <xf numFmtId="0" fontId="0" fillId="9" borderId="11" xfId="0" applyNumberFormat="1" applyFont="1" applyFill="1" applyBorder="1" applyAlignment="1" applyProtection="1">
      <alignment vertical="center" wrapText="1"/>
    </xf>
    <xf numFmtId="0" fontId="1" fillId="0" borderId="51" xfId="0" applyNumberFormat="1" applyFont="1" applyFill="1" applyBorder="1" applyAlignment="1" applyProtection="1">
      <alignment vertical="center" wrapText="1"/>
    </xf>
    <xf numFmtId="0" fontId="0" fillId="0" borderId="11" xfId="0" applyNumberFormat="1" applyFont="1" applyFill="1" applyBorder="1" applyAlignment="1" applyProtection="1">
      <alignment vertical="top"/>
    </xf>
    <xf numFmtId="0" fontId="8" fillId="0" borderId="7" xfId="0" applyNumberFormat="1" applyFont="1" applyFill="1" applyBorder="1" applyAlignment="1" applyProtection="1">
      <alignment horizontal="center" vertical="center"/>
    </xf>
    <xf numFmtId="0" fontId="4" fillId="0" borderId="51" xfId="0" applyNumberFormat="1" applyFont="1" applyFill="1" applyBorder="1" applyAlignment="1" applyProtection="1">
      <alignment vertical="center" wrapText="1"/>
    </xf>
    <xf numFmtId="0" fontId="0" fillId="0" borderId="10" xfId="0" applyNumberFormat="1" applyFont="1" applyFill="1" applyBorder="1" applyAlignment="1" applyProtection="1">
      <alignment vertical="top"/>
    </xf>
    <xf numFmtId="0" fontId="5" fillId="5" borderId="51" xfId="0" applyNumberFormat="1" applyFont="1" applyFill="1" applyBorder="1" applyAlignment="1" applyProtection="1">
      <alignment horizontal="center" vertical="center"/>
    </xf>
    <xf numFmtId="0" fontId="0" fillId="0" borderId="77" xfId="0" applyNumberFormat="1" applyFont="1" applyFill="1" applyBorder="1" applyAlignment="1" applyProtection="1">
      <alignment vertical="center" wrapText="1"/>
    </xf>
    <xf numFmtId="0" fontId="0" fillId="0" borderId="11" xfId="0" applyNumberFormat="1" applyFont="1" applyFill="1" applyBorder="1" applyAlignment="1" applyProtection="1">
      <alignment vertical="center" wrapText="1"/>
    </xf>
    <xf numFmtId="0" fontId="0" fillId="0" borderId="68" xfId="0" applyNumberFormat="1" applyFont="1" applyFill="1" applyBorder="1" applyAlignment="1" applyProtection="1">
      <alignment vertical="center" wrapText="1"/>
      <protection hidden="1"/>
    </xf>
    <xf numFmtId="0" fontId="1" fillId="0" borderId="77" xfId="0" applyNumberFormat="1" applyFont="1" applyFill="1" applyBorder="1" applyAlignment="1" applyProtection="1">
      <alignment vertical="center" wrapText="1"/>
    </xf>
    <xf numFmtId="0" fontId="1" fillId="0" borderId="11" xfId="0" applyNumberFormat="1" applyFont="1" applyFill="1" applyBorder="1" applyAlignment="1" applyProtection="1">
      <alignment vertical="center" wrapText="1"/>
    </xf>
  </cellXfs>
  <cellStyles count="9">
    <cellStyle name="Hyperlink 2" xfId="8"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Normalno 3" xfId="6" xr:uid="{00000000-0005-0000-0000-000007000000}"/>
    <cellStyle name="Obično_GFI-POD ver. 1.0.5" xfId="7" xr:uid="{00000000-0005-0000-0000-000008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1496492.19</v>
      </c>
      <c r="D2" s="9">
        <f>'PR-RAS'!E6</f>
        <v>1612391.4200000002</v>
      </c>
      <c r="E2" s="9">
        <v>0</v>
      </c>
      <c r="F2" s="9">
        <v>0</v>
      </c>
      <c r="G2" s="10">
        <f t="shared" ref="G2:G65" si="0">(B2/1000)*(C2*1+D2*2)</f>
        <v>4721.2750300000007</v>
      </c>
      <c r="H2" s="10">
        <f t="shared" ref="H2:H65" si="1">ABS(C2-ROUND(C2,0))+ABS(D2-ROUND(D2,0))</f>
        <v>0.61000000010244548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1247018.51</v>
      </c>
      <c r="D45" s="4">
        <f>'PR-RAS'!E49</f>
        <v>1345349.04</v>
      </c>
      <c r="E45" s="4">
        <v>0</v>
      </c>
      <c r="F45" s="4">
        <v>0</v>
      </c>
      <c r="G45" s="2">
        <f t="shared" si="0"/>
        <v>173259.52995999999</v>
      </c>
      <c r="H45" s="2">
        <f t="shared" si="1"/>
        <v>0.53000000002793968</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6447.92</v>
      </c>
      <c r="D57" s="4">
        <f>'PR-RAS'!E61</f>
        <v>3530</v>
      </c>
      <c r="E57" s="4">
        <v>0</v>
      </c>
      <c r="F57" s="4">
        <v>0</v>
      </c>
      <c r="G57" s="2">
        <f t="shared" si="0"/>
        <v>756.44352000000003</v>
      </c>
      <c r="H57" s="2">
        <f t="shared" si="1"/>
        <v>7.999999999992724E-2</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6447.92</v>
      </c>
      <c r="D58" s="4">
        <f>'PR-RAS'!E62</f>
        <v>3530</v>
      </c>
      <c r="E58" s="4">
        <v>0</v>
      </c>
      <c r="F58" s="4">
        <v>0</v>
      </c>
      <c r="G58" s="2">
        <f t="shared" si="0"/>
        <v>769.95144000000005</v>
      </c>
      <c r="H58" s="2">
        <f t="shared" si="1"/>
        <v>7.999999999992724E-2</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1240570.5900000001</v>
      </c>
      <c r="D64" s="4">
        <f>'PR-RAS'!E68</f>
        <v>1341819.04</v>
      </c>
      <c r="E64" s="4">
        <v>0</v>
      </c>
      <c r="F64" s="4">
        <v>0</v>
      </c>
      <c r="G64" s="2">
        <f t="shared" si="0"/>
        <v>247225.14621000001</v>
      </c>
      <c r="H64" s="2">
        <f t="shared" si="1"/>
        <v>0.44999999995343387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1238195.5900000001</v>
      </c>
      <c r="D65" s="4">
        <f>'PR-RAS'!E69</f>
        <v>1341819.04</v>
      </c>
      <c r="E65" s="4">
        <v>0</v>
      </c>
      <c r="F65" s="4">
        <v>0</v>
      </c>
      <c r="G65" s="2">
        <f t="shared" si="0"/>
        <v>250997.35488</v>
      </c>
      <c r="H65" s="2">
        <f t="shared" si="1"/>
        <v>0.44999999995343387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2375</v>
      </c>
      <c r="D66" s="4">
        <f>'PR-RAS'!E70</f>
        <v>0</v>
      </c>
      <c r="E66" s="4">
        <v>0</v>
      </c>
      <c r="F66" s="4">
        <v>0</v>
      </c>
      <c r="G66" s="2">
        <f t="shared" ref="G66:G129" si="2">(B66/1000)*(C66*1+D66*2)</f>
        <v>154.375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29102.44</v>
      </c>
      <c r="D102" s="4">
        <f>'PR-RAS'!E106</f>
        <v>23967.58</v>
      </c>
      <c r="E102" s="4">
        <v>0</v>
      </c>
      <c r="F102" s="4">
        <v>0</v>
      </c>
      <c r="G102" s="2">
        <f t="shared" si="2"/>
        <v>7780.7976000000008</v>
      </c>
      <c r="H102" s="2">
        <f t="shared" si="3"/>
        <v>0.8599999999969441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29102.44</v>
      </c>
      <c r="D108" s="4">
        <f>'PR-RAS'!E112</f>
        <v>23967.58</v>
      </c>
      <c r="E108" s="4">
        <v>0</v>
      </c>
      <c r="F108" s="4">
        <v>0</v>
      </c>
      <c r="G108" s="2">
        <f t="shared" si="2"/>
        <v>8243.0231999999996</v>
      </c>
      <c r="H108" s="2">
        <f t="shared" si="3"/>
        <v>0.8599999999969441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29102.44</v>
      </c>
      <c r="D113" s="4">
        <f>'PR-RAS'!E117</f>
        <v>23967.58</v>
      </c>
      <c r="E113" s="4">
        <v>0</v>
      </c>
      <c r="F113" s="4">
        <v>0</v>
      </c>
      <c r="G113" s="2">
        <f t="shared" si="2"/>
        <v>8628.2112000000016</v>
      </c>
      <c r="H113" s="2">
        <f t="shared" si="3"/>
        <v>0.8599999999969441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2866.8</v>
      </c>
      <c r="D121" s="4">
        <f>'PR-RAS'!E125</f>
        <v>4101.8500000000004</v>
      </c>
      <c r="E121" s="4">
        <v>0</v>
      </c>
      <c r="F121" s="4">
        <v>0</v>
      </c>
      <c r="G121" s="2">
        <f t="shared" si="2"/>
        <v>1328.46</v>
      </c>
      <c r="H121" s="2">
        <f t="shared" si="3"/>
        <v>0.3499999999994543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2866.8</v>
      </c>
      <c r="D122" s="4">
        <f>'PR-RAS'!E126</f>
        <v>3941.85</v>
      </c>
      <c r="E122" s="4">
        <v>0</v>
      </c>
      <c r="F122" s="4">
        <v>0</v>
      </c>
      <c r="G122" s="2">
        <f t="shared" si="2"/>
        <v>1300.8105</v>
      </c>
      <c r="H122" s="2">
        <f t="shared" si="3"/>
        <v>0.34999999999990905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2866.8</v>
      </c>
      <c r="D124" s="4">
        <f>'PR-RAS'!E128</f>
        <v>3941.85</v>
      </c>
      <c r="E124" s="4">
        <v>0</v>
      </c>
      <c r="F124" s="4">
        <v>0</v>
      </c>
      <c r="G124" s="2">
        <f t="shared" si="2"/>
        <v>1322.3115</v>
      </c>
      <c r="H124" s="2">
        <f t="shared" si="3"/>
        <v>0.34999999999990905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160</v>
      </c>
      <c r="E125" s="4">
        <v>0</v>
      </c>
      <c r="F125" s="4">
        <v>0</v>
      </c>
      <c r="G125" s="2">
        <f t="shared" si="2"/>
        <v>39.68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160</v>
      </c>
      <c r="E126" s="4">
        <v>0</v>
      </c>
      <c r="F126" s="4">
        <v>0</v>
      </c>
      <c r="G126" s="2">
        <f t="shared" si="2"/>
        <v>40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217504.44</v>
      </c>
      <c r="D130" s="4">
        <f>'PR-RAS'!E134</f>
        <v>238972.95</v>
      </c>
      <c r="E130" s="4">
        <v>0</v>
      </c>
      <c r="F130" s="4">
        <v>0</v>
      </c>
      <c r="G130" s="2">
        <f t="shared" ref="G130:G193" si="4">(B130/1000)*(C130*1+D130*2)</f>
        <v>89713.093860000008</v>
      </c>
      <c r="H130" s="2">
        <f t="shared" ref="H130:H193" si="5">ABS(C130-ROUND(C130,0))+ABS(D130-ROUND(D130,0))</f>
        <v>0.48999999999068677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217504.44</v>
      </c>
      <c r="D131" s="4">
        <f>'PR-RAS'!E135</f>
        <v>238972.95</v>
      </c>
      <c r="E131" s="4">
        <v>0</v>
      </c>
      <c r="F131" s="4">
        <v>0</v>
      </c>
      <c r="G131" s="2">
        <f t="shared" si="4"/>
        <v>90408.544200000018</v>
      </c>
      <c r="H131" s="2">
        <f t="shared" si="5"/>
        <v>0.48999999999068677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213632.06</v>
      </c>
      <c r="D132" s="4">
        <f>'PR-RAS'!E136</f>
        <v>238542.95</v>
      </c>
      <c r="E132" s="4">
        <v>0</v>
      </c>
      <c r="F132" s="4">
        <v>0</v>
      </c>
      <c r="G132" s="2">
        <f t="shared" si="4"/>
        <v>90484.052760000006</v>
      </c>
      <c r="H132" s="2">
        <f t="shared" si="5"/>
        <v>0.10999999998603016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3872.38</v>
      </c>
      <c r="D133" s="4">
        <f>'PR-RAS'!E137</f>
        <v>430</v>
      </c>
      <c r="E133" s="4">
        <v>0</v>
      </c>
      <c r="F133" s="4">
        <v>0</v>
      </c>
      <c r="G133" s="2">
        <f t="shared" si="4"/>
        <v>624.67416000000003</v>
      </c>
      <c r="H133" s="2">
        <f t="shared" si="5"/>
        <v>0.38000000000010914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1485048.4999999998</v>
      </c>
      <c r="D148" s="4">
        <f>'PR-RAS'!E152</f>
        <v>1772291.13</v>
      </c>
      <c r="E148" s="4">
        <v>0</v>
      </c>
      <c r="F148" s="4">
        <v>0</v>
      </c>
      <c r="G148" s="2">
        <f t="shared" si="4"/>
        <v>739355.72171999991</v>
      </c>
      <c r="H148" s="2">
        <f t="shared" si="5"/>
        <v>0.63000000012107193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1125956.3199999998</v>
      </c>
      <c r="D149" s="4">
        <f>'PR-RAS'!E153</f>
        <v>1354876.0199999998</v>
      </c>
      <c r="E149" s="4">
        <v>0</v>
      </c>
      <c r="F149" s="4">
        <v>0</v>
      </c>
      <c r="G149" s="2">
        <f t="shared" si="4"/>
        <v>567684.83727999986</v>
      </c>
      <c r="H149" s="2">
        <f t="shared" si="5"/>
        <v>0.33999999961815774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931166.66999999993</v>
      </c>
      <c r="D150" s="4">
        <f>'PR-RAS'!E154</f>
        <v>1118547.9499999997</v>
      </c>
      <c r="E150" s="4">
        <v>0</v>
      </c>
      <c r="F150" s="4">
        <v>0</v>
      </c>
      <c r="G150" s="2">
        <f t="shared" si="4"/>
        <v>472071.1229299999</v>
      </c>
      <c r="H150" s="2">
        <f t="shared" si="5"/>
        <v>0.38000000035390258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905574.09</v>
      </c>
      <c r="D151" s="4">
        <f>'PR-RAS'!E155</f>
        <v>1085661.1399999999</v>
      </c>
      <c r="E151" s="4">
        <v>0</v>
      </c>
      <c r="F151" s="4">
        <v>0</v>
      </c>
      <c r="G151" s="2">
        <f t="shared" si="4"/>
        <v>461534.45549999992</v>
      </c>
      <c r="H151" s="2">
        <f t="shared" si="5"/>
        <v>0.22999999986495823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23656.959999999999</v>
      </c>
      <c r="D153" s="4">
        <f>'PR-RAS'!E157</f>
        <v>31782.18</v>
      </c>
      <c r="E153" s="4">
        <v>0</v>
      </c>
      <c r="F153" s="4">
        <v>0</v>
      </c>
      <c r="G153" s="2">
        <f t="shared" si="4"/>
        <v>13257.640640000001</v>
      </c>
      <c r="H153" s="2">
        <f t="shared" si="5"/>
        <v>0.22000000000116415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1935.62</v>
      </c>
      <c r="D154" s="4">
        <f>'PR-RAS'!E158</f>
        <v>1104.6300000000001</v>
      </c>
      <c r="E154" s="4">
        <v>0</v>
      </c>
      <c r="F154" s="4">
        <v>0</v>
      </c>
      <c r="G154" s="2">
        <f t="shared" si="4"/>
        <v>634.16664000000003</v>
      </c>
      <c r="H154" s="2">
        <f t="shared" si="5"/>
        <v>0.75</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40847.879999999997</v>
      </c>
      <c r="D155" s="4">
        <f>'PR-RAS'!E159</f>
        <v>50724.09</v>
      </c>
      <c r="E155" s="4">
        <v>0</v>
      </c>
      <c r="F155" s="4">
        <v>0</v>
      </c>
      <c r="G155" s="2">
        <f t="shared" si="4"/>
        <v>21913.593239999998</v>
      </c>
      <c r="H155" s="2">
        <f t="shared" si="5"/>
        <v>0.20999999999912689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153941.76999999999</v>
      </c>
      <c r="D156" s="4">
        <f>'PR-RAS'!E160</f>
        <v>185603.98</v>
      </c>
      <c r="E156" s="4">
        <v>0</v>
      </c>
      <c r="F156" s="4">
        <v>0</v>
      </c>
      <c r="G156" s="2">
        <f t="shared" si="4"/>
        <v>81398.208149999991</v>
      </c>
      <c r="H156" s="2">
        <f t="shared" si="5"/>
        <v>0.25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153941.76999999999</v>
      </c>
      <c r="D158" s="4">
        <f>'PR-RAS'!E162</f>
        <v>185603.98</v>
      </c>
      <c r="E158" s="4">
        <v>0</v>
      </c>
      <c r="F158" s="4">
        <v>0</v>
      </c>
      <c r="G158" s="2">
        <f t="shared" si="4"/>
        <v>82448.507610000001</v>
      </c>
      <c r="H158" s="2">
        <f t="shared" si="5"/>
        <v>0.25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216108.74</v>
      </c>
      <c r="D160" s="4">
        <f>'PR-RAS'!E164</f>
        <v>232209.98</v>
      </c>
      <c r="E160" s="4">
        <v>0</v>
      </c>
      <c r="F160" s="4">
        <v>0</v>
      </c>
      <c r="G160" s="2">
        <f t="shared" si="4"/>
        <v>108204.06329999999</v>
      </c>
      <c r="H160" s="2">
        <f t="shared" si="5"/>
        <v>0.27999999999883585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48158.8</v>
      </c>
      <c r="D161" s="4">
        <f>'PR-RAS'!E165</f>
        <v>54493.15</v>
      </c>
      <c r="E161" s="4">
        <v>0</v>
      </c>
      <c r="F161" s="4">
        <v>0</v>
      </c>
      <c r="G161" s="2">
        <f t="shared" si="4"/>
        <v>25143.216</v>
      </c>
      <c r="H161" s="2">
        <f t="shared" si="5"/>
        <v>0.34999999999854481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8672</v>
      </c>
      <c r="D162" s="4">
        <f>'PR-RAS'!E166</f>
        <v>7541.69</v>
      </c>
      <c r="E162" s="4">
        <v>0</v>
      </c>
      <c r="F162" s="4">
        <v>0</v>
      </c>
      <c r="G162" s="2">
        <f t="shared" si="4"/>
        <v>3824.6161799999995</v>
      </c>
      <c r="H162" s="2">
        <f t="shared" si="5"/>
        <v>0.31000000000040018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38650.75</v>
      </c>
      <c r="D163" s="4">
        <f>'PR-RAS'!E167</f>
        <v>41165.96</v>
      </c>
      <c r="E163" s="4">
        <v>0</v>
      </c>
      <c r="F163" s="4">
        <v>0</v>
      </c>
      <c r="G163" s="2">
        <f t="shared" si="4"/>
        <v>19599.19254</v>
      </c>
      <c r="H163" s="2">
        <f t="shared" si="5"/>
        <v>0.29000000000087311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746.05</v>
      </c>
      <c r="D164" s="4">
        <f>'PR-RAS'!E168</f>
        <v>5785.5</v>
      </c>
      <c r="E164" s="4">
        <v>0</v>
      </c>
      <c r="F164" s="4">
        <v>0</v>
      </c>
      <c r="G164" s="2">
        <f t="shared" si="4"/>
        <v>2007.6791499999999</v>
      </c>
      <c r="H164" s="2">
        <f t="shared" si="5"/>
        <v>0.54999999999995453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90</v>
      </c>
      <c r="D165" s="4">
        <f>'PR-RAS'!E169</f>
        <v>0</v>
      </c>
      <c r="E165" s="4">
        <v>0</v>
      </c>
      <c r="F165" s="4">
        <v>0</v>
      </c>
      <c r="G165" s="2">
        <f t="shared" si="4"/>
        <v>14.76</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99163.319999999992</v>
      </c>
      <c r="D166" s="4">
        <f>'PR-RAS'!E170</f>
        <v>113362.72</v>
      </c>
      <c r="E166" s="4">
        <v>0</v>
      </c>
      <c r="F166" s="4">
        <v>0</v>
      </c>
      <c r="G166" s="2">
        <f t="shared" si="4"/>
        <v>53771.645400000001</v>
      </c>
      <c r="H166" s="2">
        <f t="shared" si="5"/>
        <v>0.59999999999126885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8410.17</v>
      </c>
      <c r="D167" s="4">
        <f>'PR-RAS'!E171</f>
        <v>10670.47</v>
      </c>
      <c r="E167" s="4">
        <v>0</v>
      </c>
      <c r="F167" s="4">
        <v>0</v>
      </c>
      <c r="G167" s="2">
        <f t="shared" si="4"/>
        <v>4938.68426</v>
      </c>
      <c r="H167" s="2">
        <f t="shared" si="5"/>
        <v>0.63999999999941792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65029.94</v>
      </c>
      <c r="D168" s="4">
        <f>'PR-RAS'!E172</f>
        <v>75468.69</v>
      </c>
      <c r="E168" s="4">
        <v>0</v>
      </c>
      <c r="F168" s="4">
        <v>0</v>
      </c>
      <c r="G168" s="2">
        <f t="shared" si="4"/>
        <v>36066.542440000005</v>
      </c>
      <c r="H168" s="2">
        <f t="shared" si="5"/>
        <v>0.36999999999534339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23271.35</v>
      </c>
      <c r="D169" s="4">
        <f>'PR-RAS'!E173</f>
        <v>24030.39</v>
      </c>
      <c r="E169" s="4">
        <v>0</v>
      </c>
      <c r="F169" s="4">
        <v>0</v>
      </c>
      <c r="G169" s="2">
        <f t="shared" si="4"/>
        <v>11983.797840000001</v>
      </c>
      <c r="H169" s="2">
        <f t="shared" si="5"/>
        <v>0.73999999999796273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1840.28</v>
      </c>
      <c r="D170" s="4">
        <f>'PR-RAS'!E174</f>
        <v>2110.14</v>
      </c>
      <c r="E170" s="4">
        <v>0</v>
      </c>
      <c r="F170" s="4">
        <v>0</v>
      </c>
      <c r="G170" s="2">
        <f t="shared" si="4"/>
        <v>1024.2346399999999</v>
      </c>
      <c r="H170" s="2">
        <f t="shared" si="5"/>
        <v>0.41999999999984539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223.66</v>
      </c>
      <c r="D171" s="4">
        <f>'PR-RAS'!E175</f>
        <v>306.87</v>
      </c>
      <c r="E171" s="4">
        <v>0</v>
      </c>
      <c r="F171" s="4">
        <v>0</v>
      </c>
      <c r="G171" s="2">
        <f t="shared" si="4"/>
        <v>142.358</v>
      </c>
      <c r="H171" s="2">
        <f t="shared" si="5"/>
        <v>0.46999999999999886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387.92</v>
      </c>
      <c r="D173" s="4">
        <f>'PR-RAS'!E177</f>
        <v>776.16</v>
      </c>
      <c r="E173" s="4">
        <v>0</v>
      </c>
      <c r="F173" s="4">
        <v>0</v>
      </c>
      <c r="G173" s="2">
        <f t="shared" si="4"/>
        <v>333.72127999999998</v>
      </c>
      <c r="H173" s="2">
        <f t="shared" si="5"/>
        <v>0.23999999999995225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58119.13</v>
      </c>
      <c r="D174" s="4">
        <f>'PR-RAS'!E178</f>
        <v>51306.920000000006</v>
      </c>
      <c r="E174" s="4">
        <v>0</v>
      </c>
      <c r="F174" s="4">
        <v>0</v>
      </c>
      <c r="G174" s="2">
        <f t="shared" si="4"/>
        <v>27806.803809999998</v>
      </c>
      <c r="H174" s="2">
        <f t="shared" si="5"/>
        <v>0.20999999999185093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24140.2</v>
      </c>
      <c r="D175" s="4">
        <f>'PR-RAS'!E179</f>
        <v>16128.3</v>
      </c>
      <c r="E175" s="4">
        <v>0</v>
      </c>
      <c r="F175" s="4">
        <v>0</v>
      </c>
      <c r="G175" s="2">
        <f t="shared" si="4"/>
        <v>9813.0432000000001</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10256.450000000001</v>
      </c>
      <c r="D176" s="4">
        <f>'PR-RAS'!E180</f>
        <v>17226.36</v>
      </c>
      <c r="E176" s="4">
        <v>0</v>
      </c>
      <c r="F176" s="4">
        <v>0</v>
      </c>
      <c r="G176" s="2">
        <f t="shared" si="4"/>
        <v>7824.1047499999995</v>
      </c>
      <c r="H176" s="2">
        <f t="shared" si="5"/>
        <v>0.81000000000130967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740</v>
      </c>
      <c r="D177" s="4">
        <f>'PR-RAS'!E181</f>
        <v>0</v>
      </c>
      <c r="E177" s="4">
        <v>0</v>
      </c>
      <c r="F177" s="4">
        <v>0</v>
      </c>
      <c r="G177" s="2">
        <f t="shared" si="4"/>
        <v>130.23999999999998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6821.97</v>
      </c>
      <c r="D178" s="4">
        <f>'PR-RAS'!E182</f>
        <v>6338.36</v>
      </c>
      <c r="E178" s="4">
        <v>0</v>
      </c>
      <c r="F178" s="4">
        <v>0</v>
      </c>
      <c r="G178" s="2">
        <f t="shared" si="4"/>
        <v>3451.2681299999995</v>
      </c>
      <c r="H178" s="2">
        <f t="shared" si="5"/>
        <v>0.38999999999941792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3250</v>
      </c>
      <c r="D179" s="4">
        <f>'PR-RAS'!E183</f>
        <v>3000</v>
      </c>
      <c r="E179" s="4">
        <v>0</v>
      </c>
      <c r="F179" s="4">
        <v>0</v>
      </c>
      <c r="G179" s="2">
        <f t="shared" si="4"/>
        <v>1646.5</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4613</v>
      </c>
      <c r="D180" s="4">
        <f>'PR-RAS'!E184</f>
        <v>3623.08</v>
      </c>
      <c r="E180" s="4">
        <v>0</v>
      </c>
      <c r="F180" s="4">
        <v>0</v>
      </c>
      <c r="G180" s="2">
        <f t="shared" si="4"/>
        <v>2122.78964</v>
      </c>
      <c r="H180" s="2">
        <f t="shared" si="5"/>
        <v>7.999999999992724E-2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1415.45</v>
      </c>
      <c r="D181" s="4">
        <f>'PR-RAS'!E185</f>
        <v>893.83</v>
      </c>
      <c r="E181" s="4">
        <v>0</v>
      </c>
      <c r="F181" s="4">
        <v>0</v>
      </c>
      <c r="G181" s="2">
        <f t="shared" si="4"/>
        <v>576.5598</v>
      </c>
      <c r="H181" s="2">
        <f t="shared" si="5"/>
        <v>0.62000000000000455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2453.1999999999998</v>
      </c>
      <c r="D182" s="4">
        <f>'PR-RAS'!E186</f>
        <v>1573.72</v>
      </c>
      <c r="E182" s="4">
        <v>0</v>
      </c>
      <c r="F182" s="4">
        <v>0</v>
      </c>
      <c r="G182" s="2">
        <f t="shared" si="4"/>
        <v>1013.7158399999998</v>
      </c>
      <c r="H182" s="2">
        <f t="shared" si="5"/>
        <v>0.47999999999979082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4428.8599999999997</v>
      </c>
      <c r="D183" s="4">
        <f>'PR-RAS'!E187</f>
        <v>2523.27</v>
      </c>
      <c r="E183" s="4">
        <v>0</v>
      </c>
      <c r="F183" s="4">
        <v>0</v>
      </c>
      <c r="G183" s="2">
        <f t="shared" si="4"/>
        <v>1724.5228</v>
      </c>
      <c r="H183" s="2">
        <f t="shared" si="5"/>
        <v>0.41000000000030923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10667.49</v>
      </c>
      <c r="D190" s="4">
        <f>'PR-RAS'!E194</f>
        <v>13047.19</v>
      </c>
      <c r="E190" s="4">
        <v>0</v>
      </c>
      <c r="F190" s="4">
        <v>0</v>
      </c>
      <c r="G190" s="2">
        <f t="shared" si="4"/>
        <v>6947.9934300000004</v>
      </c>
      <c r="H190" s="2">
        <f t="shared" si="5"/>
        <v>0.68000000000029104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1667.37</v>
      </c>
      <c r="D192" s="4">
        <f>'PR-RAS'!E196</f>
        <v>1805.69</v>
      </c>
      <c r="E192" s="4">
        <v>0</v>
      </c>
      <c r="F192" s="4">
        <v>0</v>
      </c>
      <c r="G192" s="2">
        <f t="shared" si="4"/>
        <v>1008.24125</v>
      </c>
      <c r="H192" s="2">
        <f t="shared" si="5"/>
        <v>0.67999999999983629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3536.92</v>
      </c>
      <c r="D195" s="4">
        <f>'PR-RAS'!E199</f>
        <v>4604</v>
      </c>
      <c r="E195" s="4">
        <v>0</v>
      </c>
      <c r="F195" s="4">
        <v>0</v>
      </c>
      <c r="G195" s="2">
        <f t="shared" si="6"/>
        <v>2472.5144800000003</v>
      </c>
      <c r="H195" s="2">
        <f t="shared" si="7"/>
        <v>7.999999999992724E-2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5300.11</v>
      </c>
      <c r="D197" s="4">
        <f>'PR-RAS'!E201</f>
        <v>6442.5</v>
      </c>
      <c r="E197" s="4">
        <v>0</v>
      </c>
      <c r="F197" s="4">
        <v>0</v>
      </c>
      <c r="G197" s="2">
        <f t="shared" si="6"/>
        <v>3564.2815600000004</v>
      </c>
      <c r="H197" s="2">
        <f t="shared" si="7"/>
        <v>0.60999999999967258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844.84</v>
      </c>
      <c r="D198" s="4">
        <f>'PR-RAS'!E202</f>
        <v>472.37</v>
      </c>
      <c r="E198" s="4">
        <v>0</v>
      </c>
      <c r="F198" s="4">
        <v>0</v>
      </c>
      <c r="G198" s="2">
        <f t="shared" si="6"/>
        <v>352.54725999999999</v>
      </c>
      <c r="H198" s="2">
        <f t="shared" si="7"/>
        <v>0.52999999999997272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844.84</v>
      </c>
      <c r="D212" s="4">
        <f>'PR-RAS'!E216</f>
        <v>472.37</v>
      </c>
      <c r="E212" s="4">
        <v>0</v>
      </c>
      <c r="F212" s="4">
        <v>0</v>
      </c>
      <c r="G212" s="2">
        <f t="shared" si="6"/>
        <v>377.60137999999995</v>
      </c>
      <c r="H212" s="2">
        <f t="shared" si="7"/>
        <v>0.52999999999997272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843.5</v>
      </c>
      <c r="D213" s="4">
        <f>'PR-RAS'!E217</f>
        <v>472.37</v>
      </c>
      <c r="E213" s="4">
        <v>0</v>
      </c>
      <c r="F213" s="4">
        <v>0</v>
      </c>
      <c r="G213" s="2">
        <f t="shared" si="6"/>
        <v>379.10687999999999</v>
      </c>
      <c r="H213" s="2">
        <f t="shared" si="7"/>
        <v>0.87000000000000455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1.34</v>
      </c>
      <c r="D215" s="4">
        <f>'PR-RAS'!E219</f>
        <v>0</v>
      </c>
      <c r="E215" s="4">
        <v>0</v>
      </c>
      <c r="F215" s="4">
        <v>0</v>
      </c>
      <c r="G215" s="2">
        <f t="shared" si="6"/>
        <v>0.28676000000000001</v>
      </c>
      <c r="H215" s="2">
        <f t="shared" si="7"/>
        <v>0.34000000000000008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90</v>
      </c>
      <c r="D226" s="4">
        <f>'PR-RAS'!E230</f>
        <v>0</v>
      </c>
      <c r="E226" s="4">
        <v>0</v>
      </c>
      <c r="F226" s="4">
        <v>0</v>
      </c>
      <c r="G226" s="2">
        <f t="shared" si="6"/>
        <v>20.25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90</v>
      </c>
      <c r="D253" s="4">
        <f>'PR-RAS'!E257</f>
        <v>0</v>
      </c>
      <c r="E253" s="4">
        <v>0</v>
      </c>
      <c r="F253" s="4">
        <v>0</v>
      </c>
      <c r="G253" s="2">
        <f t="shared" si="6"/>
        <v>22.68</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90</v>
      </c>
      <c r="D254" s="4">
        <f>'PR-RAS'!E258</f>
        <v>0</v>
      </c>
      <c r="E254" s="4">
        <v>0</v>
      </c>
      <c r="F254" s="4">
        <v>0</v>
      </c>
      <c r="G254" s="2">
        <f t="shared" si="6"/>
        <v>22.77</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141430.46</v>
      </c>
      <c r="D258" s="4">
        <f>'PR-RAS'!E262</f>
        <v>184120.76</v>
      </c>
      <c r="E258" s="4">
        <v>0</v>
      </c>
      <c r="F258" s="4">
        <v>0</v>
      </c>
      <c r="G258" s="2">
        <f t="shared" ref="G258:G321" si="8">(B258/1000)*(C258*1+D258*2)</f>
        <v>130985.69886</v>
      </c>
      <c r="H258" s="2">
        <f t="shared" ref="H258:H321" si="9">ABS(C258-ROUND(C258,0))+ABS(D258-ROUND(D258,0))</f>
        <v>0.6999999999825377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141430.46</v>
      </c>
      <c r="D265" s="4">
        <f>'PR-RAS'!E269</f>
        <v>184120.76</v>
      </c>
      <c r="E265" s="4">
        <v>0</v>
      </c>
      <c r="F265" s="4">
        <v>0</v>
      </c>
      <c r="G265" s="2">
        <f t="shared" si="8"/>
        <v>134553.40272000001</v>
      </c>
      <c r="H265" s="2">
        <f t="shared" si="9"/>
        <v>0.6999999999825377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141430.46</v>
      </c>
      <c r="D267" s="4">
        <f>'PR-RAS'!E271</f>
        <v>184120.76</v>
      </c>
      <c r="E267" s="4">
        <v>0</v>
      </c>
      <c r="F267" s="4">
        <v>0</v>
      </c>
      <c r="G267" s="2">
        <f t="shared" si="8"/>
        <v>135572.74668000001</v>
      </c>
      <c r="H267" s="2">
        <f t="shared" si="9"/>
        <v>0.6999999999825377</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618.14</v>
      </c>
      <c r="D269" s="4">
        <f>'PR-RAS'!E273</f>
        <v>612</v>
      </c>
      <c r="E269" s="4">
        <v>0</v>
      </c>
      <c r="F269" s="4">
        <v>0</v>
      </c>
      <c r="G269" s="2">
        <f t="shared" si="8"/>
        <v>493.69351999999998</v>
      </c>
      <c r="H269" s="2">
        <f t="shared" si="9"/>
        <v>0.13999999999998636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618.14</v>
      </c>
      <c r="D270" s="4">
        <f>'PR-RAS'!E274</f>
        <v>612</v>
      </c>
      <c r="E270" s="4">
        <v>0</v>
      </c>
      <c r="F270" s="4">
        <v>0</v>
      </c>
      <c r="G270" s="2">
        <f t="shared" si="8"/>
        <v>495.53566000000001</v>
      </c>
      <c r="H270" s="2">
        <f t="shared" si="9"/>
        <v>0.13999999999998636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618.14</v>
      </c>
      <c r="D272" s="4">
        <f>'PR-RAS'!E276</f>
        <v>612</v>
      </c>
      <c r="E272" s="4">
        <v>0</v>
      </c>
      <c r="F272" s="4">
        <v>0</v>
      </c>
      <c r="G272" s="2">
        <f t="shared" si="8"/>
        <v>499.21994000000001</v>
      </c>
      <c r="H272" s="2">
        <f t="shared" si="9"/>
        <v>0.13999999999998636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1485048.4999999998</v>
      </c>
      <c r="D295" s="4">
        <f>'PR-RAS'!E299</f>
        <v>1772291.13</v>
      </c>
      <c r="E295" s="4">
        <v>0</v>
      </c>
      <c r="F295" s="4">
        <v>0</v>
      </c>
      <c r="G295" s="2">
        <f t="shared" si="8"/>
        <v>1478711.4434399998</v>
      </c>
      <c r="H295" s="2">
        <f t="shared" si="9"/>
        <v>0.63000000012107193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11443.690000000177</v>
      </c>
      <c r="D296" s="4">
        <f>'PR-RAS'!E300</f>
        <v>0</v>
      </c>
      <c r="E296" s="4">
        <v>0</v>
      </c>
      <c r="F296" s="4">
        <v>0</v>
      </c>
      <c r="G296" s="2">
        <f t="shared" si="8"/>
        <v>3375.888550000052</v>
      </c>
      <c r="H296" s="2">
        <f t="shared" si="9"/>
        <v>0.30999999982304871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159899.70999999973</v>
      </c>
      <c r="E297" s="4">
        <v>0</v>
      </c>
      <c r="F297" s="4">
        <v>0</v>
      </c>
      <c r="G297" s="2">
        <f t="shared" si="8"/>
        <v>94660.628319999829</v>
      </c>
      <c r="H297" s="2">
        <f t="shared" si="9"/>
        <v>0.29000000027008355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3323.76</v>
      </c>
      <c r="D298" s="4">
        <f>'PR-RAS'!E302</f>
        <v>6758.34</v>
      </c>
      <c r="E298" s="4">
        <v>0</v>
      </c>
      <c r="F298" s="4">
        <v>0</v>
      </c>
      <c r="G298" s="2">
        <f t="shared" si="8"/>
        <v>5001.6106800000007</v>
      </c>
      <c r="H298" s="2">
        <f t="shared" si="9"/>
        <v>0.57999999999992724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2977.38</v>
      </c>
      <c r="D300" s="4">
        <f>'PR-RAS'!E304</f>
        <v>114241.26</v>
      </c>
      <c r="E300" s="4">
        <v>0</v>
      </c>
      <c r="F300" s="4">
        <v>0</v>
      </c>
      <c r="G300" s="2">
        <f t="shared" si="8"/>
        <v>69206.5101</v>
      </c>
      <c r="H300" s="2">
        <f t="shared" si="9"/>
        <v>0.63999999999487045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2258.41</v>
      </c>
      <c r="D301" s="4">
        <f>'PR-RAS'!E305</f>
        <v>466.66</v>
      </c>
      <c r="E301" s="4">
        <v>0</v>
      </c>
      <c r="F301" s="4">
        <v>0</v>
      </c>
      <c r="G301" s="2">
        <f t="shared" si="8"/>
        <v>957.51900000000001</v>
      </c>
      <c r="H301" s="2">
        <f t="shared" si="9"/>
        <v>0.74999999999982947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12464.409999999998</v>
      </c>
      <c r="D355" s="4">
        <f>'PR-RAS'!E360</f>
        <v>5183.2999999999993</v>
      </c>
      <c r="E355" s="4">
        <v>0</v>
      </c>
      <c r="F355" s="4">
        <v>0</v>
      </c>
      <c r="G355" s="2">
        <f t="shared" si="10"/>
        <v>8082.1775399999979</v>
      </c>
      <c r="H355" s="2">
        <f t="shared" si="11"/>
        <v>0.7099999999973079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12464.409999999998</v>
      </c>
      <c r="D368" s="4">
        <f>'PR-RAS'!E373</f>
        <v>5183.2999999999993</v>
      </c>
      <c r="E368" s="4">
        <v>0</v>
      </c>
      <c r="F368" s="4">
        <v>0</v>
      </c>
      <c r="G368" s="2">
        <f t="shared" si="10"/>
        <v>8378.9806699999972</v>
      </c>
      <c r="H368" s="2">
        <f t="shared" si="11"/>
        <v>0.7099999999973079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11307.689999999999</v>
      </c>
      <c r="D374" s="4">
        <f>'PR-RAS'!E379</f>
        <v>3732.4999999999995</v>
      </c>
      <c r="E374" s="4">
        <v>0</v>
      </c>
      <c r="F374" s="4">
        <v>0</v>
      </c>
      <c r="G374" s="2">
        <f t="shared" si="10"/>
        <v>7002.2133699999995</v>
      </c>
      <c r="H374" s="2">
        <f t="shared" si="11"/>
        <v>0.81000000000176442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8223.8799999999992</v>
      </c>
      <c r="D375" s="4">
        <f>'PR-RAS'!E380</f>
        <v>2663.2</v>
      </c>
      <c r="E375" s="4">
        <v>0</v>
      </c>
      <c r="F375" s="4">
        <v>0</v>
      </c>
      <c r="G375" s="2">
        <f t="shared" si="10"/>
        <v>5067.8047199999992</v>
      </c>
      <c r="H375" s="2">
        <f t="shared" si="11"/>
        <v>0.32000000000061846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649.19000000000005</v>
      </c>
      <c r="D376" s="4">
        <f>'PR-RAS'!E381</f>
        <v>0</v>
      </c>
      <c r="E376" s="4">
        <v>0</v>
      </c>
      <c r="F376" s="4">
        <v>0</v>
      </c>
      <c r="G376" s="2">
        <f t="shared" si="10"/>
        <v>243.44625000000002</v>
      </c>
      <c r="H376" s="2">
        <f t="shared" si="11"/>
        <v>0.19000000000005457</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1581.8</v>
      </c>
      <c r="D377" s="4">
        <f>'PR-RAS'!E382</f>
        <v>269.27999999999997</v>
      </c>
      <c r="E377" s="4">
        <v>0</v>
      </c>
      <c r="F377" s="4">
        <v>0</v>
      </c>
      <c r="G377" s="2">
        <f t="shared" si="10"/>
        <v>797.25535999999988</v>
      </c>
      <c r="H377" s="2">
        <f t="shared" si="11"/>
        <v>0.48000000000001819</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852.82</v>
      </c>
      <c r="D381" s="4">
        <f>'PR-RAS'!E386</f>
        <v>800.02</v>
      </c>
      <c r="E381" s="4">
        <v>0</v>
      </c>
      <c r="F381" s="4">
        <v>0</v>
      </c>
      <c r="G381" s="2">
        <f t="shared" si="10"/>
        <v>932.08680000000004</v>
      </c>
      <c r="H381" s="2">
        <f t="shared" si="11"/>
        <v>0.19999999999993179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1156.72</v>
      </c>
      <c r="D388" s="4">
        <f>'PR-RAS'!E393</f>
        <v>1450.8</v>
      </c>
      <c r="E388" s="4">
        <v>0</v>
      </c>
      <c r="F388" s="4">
        <v>0</v>
      </c>
      <c r="G388" s="2">
        <f t="shared" si="12"/>
        <v>1570.5698399999999</v>
      </c>
      <c r="H388" s="2">
        <f t="shared" si="13"/>
        <v>0.48000000000001819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1156.72</v>
      </c>
      <c r="D389" s="4">
        <f>'PR-RAS'!E394</f>
        <v>1450.8</v>
      </c>
      <c r="E389" s="4">
        <v>0</v>
      </c>
      <c r="F389" s="4">
        <v>0</v>
      </c>
      <c r="G389" s="2">
        <f t="shared" si="12"/>
        <v>1574.62816</v>
      </c>
      <c r="H389" s="2">
        <f t="shared" si="13"/>
        <v>0.48000000000001819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12464.409999999998</v>
      </c>
      <c r="D413" s="4">
        <f>'PR-RAS'!E418</f>
        <v>5183.2999999999993</v>
      </c>
      <c r="E413" s="4">
        <v>0</v>
      </c>
      <c r="F413" s="4">
        <v>0</v>
      </c>
      <c r="G413" s="2">
        <f t="shared" si="12"/>
        <v>9406.3761199999972</v>
      </c>
      <c r="H413" s="2">
        <f t="shared" si="13"/>
        <v>0.7099999999973079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7958.4</v>
      </c>
      <c r="D415" s="4">
        <f>'PR-RAS'!E420</f>
        <v>12413.7</v>
      </c>
      <c r="E415" s="4">
        <v>0</v>
      </c>
      <c r="F415" s="4">
        <v>0</v>
      </c>
      <c r="G415" s="2">
        <f t="shared" si="12"/>
        <v>13573.3212</v>
      </c>
      <c r="H415" s="2">
        <f t="shared" si="13"/>
        <v>0.69999999999890861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1496492.19</v>
      </c>
      <c r="D417" s="4">
        <f>'PR-RAS'!E422</f>
        <v>1612391.4200000002</v>
      </c>
      <c r="E417" s="4">
        <v>0</v>
      </c>
      <c r="F417" s="4">
        <v>0</v>
      </c>
      <c r="G417" s="2">
        <f t="shared" si="12"/>
        <v>1964050.4124799999</v>
      </c>
      <c r="H417" s="2">
        <f t="shared" si="13"/>
        <v>0.61000000010244548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1497512.9099999997</v>
      </c>
      <c r="D418" s="4">
        <f>'PR-RAS'!E423</f>
        <v>1777474.43</v>
      </c>
      <c r="E418" s="4">
        <v>0</v>
      </c>
      <c r="F418" s="4">
        <v>0</v>
      </c>
      <c r="G418" s="2">
        <f t="shared" si="12"/>
        <v>2106876.5580899999</v>
      </c>
      <c r="H418" s="2">
        <f t="shared" si="13"/>
        <v>0.5200000002514571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1020.7199999997392</v>
      </c>
      <c r="D420" s="4">
        <f>'PR-RAS'!E425</f>
        <v>165083.00999999978</v>
      </c>
      <c r="E420" s="4">
        <v>0</v>
      </c>
      <c r="F420" s="4">
        <v>0</v>
      </c>
      <c r="G420" s="2">
        <f t="shared" si="12"/>
        <v>138767.24405999971</v>
      </c>
      <c r="H420" s="2">
        <f t="shared" si="13"/>
        <v>0.2900000000372529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4634.6399999999994</v>
      </c>
      <c r="D422" s="4">
        <f>'PR-RAS'!E427</f>
        <v>5655.3600000000006</v>
      </c>
      <c r="E422" s="4">
        <v>0</v>
      </c>
      <c r="F422" s="4">
        <v>0</v>
      </c>
      <c r="G422" s="2">
        <f t="shared" si="12"/>
        <v>6712.9965599999996</v>
      </c>
      <c r="H422" s="2">
        <f t="shared" si="13"/>
        <v>0.72000000000116415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2977.38</v>
      </c>
      <c r="D423" s="4">
        <f>'PR-RAS'!E428</f>
        <v>114241.26</v>
      </c>
      <c r="E423" s="4">
        <v>0</v>
      </c>
      <c r="F423" s="4">
        <v>0</v>
      </c>
      <c r="G423" s="2">
        <f t="shared" si="12"/>
        <v>97676.077799999999</v>
      </c>
      <c r="H423" s="2">
        <f t="shared" si="13"/>
        <v>0.63999999999487045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1496492.19</v>
      </c>
      <c r="D637" s="4">
        <f>'PR-RAS'!E643</f>
        <v>1612391.4200000002</v>
      </c>
      <c r="E637" s="4">
        <v>0</v>
      </c>
      <c r="F637" s="4">
        <v>0</v>
      </c>
      <c r="G637" s="2">
        <f t="shared" si="18"/>
        <v>3002730.9190800004</v>
      </c>
      <c r="H637" s="2">
        <f t="shared" si="19"/>
        <v>0.61000000010244548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1497512.9099999997</v>
      </c>
      <c r="D638" s="4">
        <f>'PR-RAS'!E644</f>
        <v>1777474.43</v>
      </c>
      <c r="E638" s="4">
        <v>0</v>
      </c>
      <c r="F638" s="4">
        <v>0</v>
      </c>
      <c r="G638" s="2">
        <f t="shared" si="18"/>
        <v>3218418.1474899999</v>
      </c>
      <c r="H638" s="2">
        <f t="shared" si="19"/>
        <v>0.5200000002514571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1020.7199999997392</v>
      </c>
      <c r="D640" s="4">
        <f>'PR-RAS'!E646</f>
        <v>165083.00999999978</v>
      </c>
      <c r="E640" s="4">
        <v>0</v>
      </c>
      <c r="F640" s="4">
        <v>0</v>
      </c>
      <c r="G640" s="2">
        <f t="shared" si="18"/>
        <v>211628.32685999956</v>
      </c>
      <c r="H640" s="2">
        <f t="shared" si="19"/>
        <v>0.2900000000372529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4634.6399999999994</v>
      </c>
      <c r="D642" s="4">
        <f>'PR-RAS'!E648</f>
        <v>5655.3600000000006</v>
      </c>
      <c r="E642" s="4">
        <v>0</v>
      </c>
      <c r="F642" s="4">
        <v>0</v>
      </c>
      <c r="G642" s="2">
        <f t="shared" ref="G642:G705" si="20">(B642/1000)*(C642*1+D642*2)</f>
        <v>10220.975760000001</v>
      </c>
      <c r="H642" s="2">
        <f t="shared" ref="H642:H705" si="21">ABS(C642-ROUND(C642,0))+ABS(D642-ROUND(D642,0))</f>
        <v>0.72000000000116415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5655.3599999997386</v>
      </c>
      <c r="D644" s="4">
        <f>'PR-RAS'!E650</f>
        <v>170738.36999999976</v>
      </c>
      <c r="E644" s="4">
        <v>0</v>
      </c>
      <c r="F644" s="4">
        <v>0</v>
      </c>
      <c r="G644" s="2">
        <f t="shared" si="20"/>
        <v>223205.94029999955</v>
      </c>
      <c r="H644" s="2">
        <f t="shared" si="21"/>
        <v>0.72999999950116035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92716.21</v>
      </c>
      <c r="D645" s="4">
        <f>'PR-RAS'!E651</f>
        <v>0</v>
      </c>
      <c r="E645" s="4">
        <v>0</v>
      </c>
      <c r="F645" s="4">
        <v>0</v>
      </c>
      <c r="G645" s="2">
        <f t="shared" si="20"/>
        <v>59709.239240000003</v>
      </c>
      <c r="H645" s="2">
        <f t="shared" si="21"/>
        <v>0.21000000000640284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14384.16</v>
      </c>
      <c r="D646" s="4">
        <f>'PR-RAS'!E653</f>
        <v>8670.7000000000007</v>
      </c>
      <c r="E646" s="4">
        <v>0</v>
      </c>
      <c r="F646" s="4">
        <v>0</v>
      </c>
      <c r="G646" s="2">
        <f t="shared" si="20"/>
        <v>20462.986200000003</v>
      </c>
      <c r="H646" s="2">
        <f t="shared" si="21"/>
        <v>0.45999999999912689</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887509.69</v>
      </c>
      <c r="D647" s="4">
        <f>'PR-RAS'!E654</f>
        <v>321906.37</v>
      </c>
      <c r="E647" s="4">
        <v>0</v>
      </c>
      <c r="F647" s="4">
        <v>0</v>
      </c>
      <c r="G647" s="2">
        <f t="shared" si="20"/>
        <v>989234.28977999999</v>
      </c>
      <c r="H647" s="2">
        <f t="shared" si="21"/>
        <v>0.68000000005122274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893223.15</v>
      </c>
      <c r="D648" s="4">
        <f>'PR-RAS'!E655</f>
        <v>330577.07</v>
      </c>
      <c r="E648" s="4">
        <v>0</v>
      </c>
      <c r="F648" s="4">
        <v>0</v>
      </c>
      <c r="G648" s="2">
        <f t="shared" si="20"/>
        <v>1005682.1066300001</v>
      </c>
      <c r="H648" s="2">
        <f t="shared" si="21"/>
        <v>0.22000000003026798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8670.6999999999534</v>
      </c>
      <c r="D649" s="4">
        <f>'PR-RAS'!E656</f>
        <v>0</v>
      </c>
      <c r="E649" s="4">
        <v>0</v>
      </c>
      <c r="F649" s="4">
        <v>0</v>
      </c>
      <c r="G649" s="2">
        <f t="shared" si="20"/>
        <v>5618.6135999999697</v>
      </c>
      <c r="H649" s="2">
        <f t="shared" si="21"/>
        <v>0.30000000004656613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54</v>
      </c>
      <c r="D651" s="4">
        <f>'PR-RAS'!E658</f>
        <v>53</v>
      </c>
      <c r="E651" s="4">
        <v>0</v>
      </c>
      <c r="F651" s="4">
        <v>0</v>
      </c>
      <c r="G651" s="2">
        <f t="shared" si="20"/>
        <v>104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33</v>
      </c>
      <c r="D653" s="4">
        <f>'PR-RAS'!E660</f>
        <v>34</v>
      </c>
      <c r="E653" s="4">
        <v>0</v>
      </c>
      <c r="F653" s="4">
        <v>0</v>
      </c>
      <c r="G653" s="2">
        <f t="shared" si="20"/>
        <v>65.852000000000004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927.92</v>
      </c>
      <c r="D671" s="4">
        <f>'PR-RAS'!E678</f>
        <v>0</v>
      </c>
      <c r="E671" s="4">
        <v>0</v>
      </c>
      <c r="F671" s="4">
        <v>0</v>
      </c>
      <c r="G671" s="2">
        <f t="shared" si="20"/>
        <v>621.70640000000003</v>
      </c>
      <c r="H671" s="2">
        <f t="shared" si="21"/>
        <v>8.0000000000040927E-2</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5520</v>
      </c>
      <c r="D672" s="4">
        <f>'PR-RAS'!E679</f>
        <v>3530</v>
      </c>
      <c r="E672" s="4">
        <v>0</v>
      </c>
      <c r="F672" s="4">
        <v>0</v>
      </c>
      <c r="G672" s="2">
        <f t="shared" si="20"/>
        <v>8441.18</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1145813.8899999999</v>
      </c>
      <c r="D676" s="4">
        <f>'PR-RAS'!E683</f>
        <v>1231479.8999999999</v>
      </c>
      <c r="E676" s="4">
        <v>0</v>
      </c>
      <c r="F676" s="4">
        <v>0</v>
      </c>
      <c r="G676" s="2">
        <f t="shared" si="20"/>
        <v>2435922.2407499999</v>
      </c>
      <c r="H676" s="2">
        <f t="shared" si="21"/>
        <v>0.21000000019557774</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92381.7</v>
      </c>
      <c r="D677" s="4">
        <f>'PR-RAS'!E684</f>
        <v>110339.14</v>
      </c>
      <c r="E677" s="4">
        <v>0</v>
      </c>
      <c r="F677" s="4">
        <v>0</v>
      </c>
      <c r="G677" s="2">
        <f t="shared" si="20"/>
        <v>211628.54647999999</v>
      </c>
      <c r="H677" s="2">
        <f t="shared" si="21"/>
        <v>0.44000000000232831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2375</v>
      </c>
      <c r="D679" s="4">
        <f>'PR-RAS'!E686</f>
        <v>0</v>
      </c>
      <c r="E679" s="4">
        <v>0</v>
      </c>
      <c r="F679" s="4">
        <v>0</v>
      </c>
      <c r="G679" s="2">
        <f t="shared" si="20"/>
        <v>1610.25</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29102.44</v>
      </c>
      <c r="D717" s="4">
        <f>'PR-RAS'!E724</f>
        <v>18349.080000000002</v>
      </c>
      <c r="E717" s="4">
        <v>0</v>
      </c>
      <c r="F717" s="4">
        <v>0</v>
      </c>
      <c r="G717" s="2">
        <f t="shared" si="22"/>
        <v>47113.229599999999</v>
      </c>
      <c r="H717" s="2">
        <f t="shared" si="23"/>
        <v>0.52000000000043656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662.16</v>
      </c>
      <c r="D726" s="4">
        <f>'PR-RAS'!E733</f>
        <v>1011.94</v>
      </c>
      <c r="E726" s="4">
        <v>0</v>
      </c>
      <c r="F726" s="4">
        <v>0</v>
      </c>
      <c r="G726" s="2">
        <f t="shared" si="22"/>
        <v>1947.3789999999999</v>
      </c>
      <c r="H726" s="2">
        <f t="shared" si="23"/>
        <v>0.2199999999999136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38650.75</v>
      </c>
      <c r="D727" s="4">
        <f>'PR-RAS'!E734</f>
        <v>41165.96</v>
      </c>
      <c r="E727" s="4">
        <v>0</v>
      </c>
      <c r="F727" s="4">
        <v>0</v>
      </c>
      <c r="G727" s="2">
        <f t="shared" si="22"/>
        <v>87833.418420000002</v>
      </c>
      <c r="H727" s="2">
        <f t="shared" si="23"/>
        <v>0.29000000000087311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3824.67</v>
      </c>
      <c r="D729" s="4">
        <f>'PR-RAS'!E736</f>
        <v>2922.08</v>
      </c>
      <c r="E729" s="4">
        <v>0</v>
      </c>
      <c r="F729" s="4">
        <v>0</v>
      </c>
      <c r="G729" s="2">
        <f t="shared" si="22"/>
        <v>7038.9082399999998</v>
      </c>
      <c r="H729" s="2">
        <f t="shared" si="23"/>
        <v>0.40999999999985448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831.33</v>
      </c>
      <c r="E730" s="4">
        <v>0</v>
      </c>
      <c r="F730" s="4">
        <v>0</v>
      </c>
      <c r="G730" s="2">
        <f t="shared" si="22"/>
        <v>1212.0791400000001</v>
      </c>
      <c r="H730" s="2">
        <f t="shared" si="23"/>
        <v>0.33000000000004093</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1113.99</v>
      </c>
      <c r="D735" s="4">
        <f>'PR-RAS'!E742</f>
        <v>691.09</v>
      </c>
      <c r="E735" s="4">
        <v>0</v>
      </c>
      <c r="F735" s="4">
        <v>0</v>
      </c>
      <c r="G735" s="2">
        <f t="shared" si="22"/>
        <v>1832.18878</v>
      </c>
      <c r="H735" s="2">
        <f t="shared" si="23"/>
        <v>0.10000000000002274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123982.07</v>
      </c>
      <c r="D844" s="4">
        <f>'PR-RAS'!E851</f>
        <v>162045.82999999999</v>
      </c>
      <c r="E844" s="4">
        <v>0</v>
      </c>
      <c r="F844" s="4">
        <v>0</v>
      </c>
      <c r="G844" s="2">
        <f t="shared" si="26"/>
        <v>377726.15438999998</v>
      </c>
      <c r="H844" s="2">
        <f t="shared" si="27"/>
        <v>0.2400000000197906</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17448.39</v>
      </c>
      <c r="D848" s="4">
        <f>'PR-RAS'!E855</f>
        <v>22074.93</v>
      </c>
      <c r="E848" s="4">
        <v>0</v>
      </c>
      <c r="F848" s="4">
        <v>0</v>
      </c>
      <c r="G848" s="2">
        <f t="shared" si="26"/>
        <v>52173.717749999996</v>
      </c>
      <c r="H848" s="2">
        <f t="shared" si="27"/>
        <v>0.45999999999912689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964897.46999999986</v>
      </c>
      <c r="D1011" s="9">
        <f>BILANCA!E6</f>
        <v>981436.90999999992</v>
      </c>
      <c r="E1011" s="9">
        <v>0</v>
      </c>
      <c r="F1011" s="9">
        <v>0</v>
      </c>
      <c r="G1011" s="10">
        <f t="shared" ref="G1011:G1074" si="32">B1011/1000*C1011+B1011/500*D1011</f>
        <v>2927.7712899999997</v>
      </c>
      <c r="H1011" s="10">
        <f t="shared" si="31"/>
        <v>0.55999999993946403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857772.3899999999</v>
      </c>
      <c r="D1012" s="4">
        <f>BILANCA!E7</f>
        <v>833101.15999999992</v>
      </c>
      <c r="E1012" s="4">
        <v>0</v>
      </c>
      <c r="F1012" s="4">
        <v>0</v>
      </c>
      <c r="G1012" s="2">
        <f t="shared" si="32"/>
        <v>5047.949419999999</v>
      </c>
      <c r="H1012" s="2">
        <f t="shared" si="31"/>
        <v>0.54999999981373549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13830.92</v>
      </c>
      <c r="D1013" s="4">
        <f>BILANCA!E8</f>
        <v>13830.92</v>
      </c>
      <c r="E1013" s="4">
        <v>0</v>
      </c>
      <c r="F1013" s="4">
        <v>0</v>
      </c>
      <c r="G1013" s="2">
        <f t="shared" si="32"/>
        <v>124.47828000000001</v>
      </c>
      <c r="H1013" s="2">
        <f t="shared" si="31"/>
        <v>0.15999999999985448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1636.02</v>
      </c>
      <c r="D1014" s="4">
        <f>BILANCA!E9</f>
        <v>1636.02</v>
      </c>
      <c r="E1014" s="4">
        <v>0</v>
      </c>
      <c r="F1014" s="4">
        <v>0</v>
      </c>
      <c r="G1014" s="2">
        <f t="shared" si="32"/>
        <v>19.632239999999999</v>
      </c>
      <c r="H1014" s="2">
        <f t="shared" si="31"/>
        <v>3.999999999996362E-2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12194.9</v>
      </c>
      <c r="D1015" s="4">
        <f>BILANCA!E10</f>
        <v>12194.9</v>
      </c>
      <c r="E1015" s="4">
        <v>0</v>
      </c>
      <c r="F1015" s="4">
        <v>0</v>
      </c>
      <c r="G1015" s="2">
        <f t="shared" si="32"/>
        <v>182.92349999999999</v>
      </c>
      <c r="H1015" s="2">
        <f t="shared" si="31"/>
        <v>0.2000000000007276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843941.46999999986</v>
      </c>
      <c r="D1017" s="4">
        <f>BILANCA!E12</f>
        <v>819270.23999999987</v>
      </c>
      <c r="E1017" s="4">
        <v>0</v>
      </c>
      <c r="F1017" s="4">
        <v>0</v>
      </c>
      <c r="G1017" s="2">
        <f t="shared" si="32"/>
        <v>17377.373649999998</v>
      </c>
      <c r="H1017" s="2">
        <f t="shared" si="31"/>
        <v>0.70999999972991645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774425.3899999999</v>
      </c>
      <c r="D1018" s="4">
        <f>BILANCA!E13</f>
        <v>755741.1</v>
      </c>
      <c r="E1018" s="4">
        <v>0</v>
      </c>
      <c r="F1018" s="4">
        <v>0</v>
      </c>
      <c r="G1018" s="2">
        <f t="shared" si="32"/>
        <v>18287.260719999998</v>
      </c>
      <c r="H1018" s="2">
        <f t="shared" si="31"/>
        <v>0.48999999987427145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1494742.95</v>
      </c>
      <c r="D1020" s="4">
        <f>BILANCA!E15</f>
        <v>1494742.95</v>
      </c>
      <c r="E1020" s="4">
        <v>0</v>
      </c>
      <c r="F1020" s="4">
        <v>0</v>
      </c>
      <c r="G1020" s="2">
        <f t="shared" si="32"/>
        <v>44842.288500000002</v>
      </c>
      <c r="H1020" s="2">
        <f t="shared" si="31"/>
        <v>0.10000000009313226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720317.56</v>
      </c>
      <c r="D1023" s="4">
        <f>BILANCA!E18</f>
        <v>739001.85</v>
      </c>
      <c r="E1023" s="4">
        <v>0</v>
      </c>
      <c r="F1023" s="4">
        <v>0</v>
      </c>
      <c r="G1023" s="2">
        <f t="shared" si="32"/>
        <v>28578.176380000001</v>
      </c>
      <c r="H1023" s="2">
        <f t="shared" si="31"/>
        <v>0.58999999996740371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34139.510000000009</v>
      </c>
      <c r="D1024" s="4">
        <f>BILANCA!E19</f>
        <v>27722.570000000007</v>
      </c>
      <c r="E1024" s="4">
        <v>0</v>
      </c>
      <c r="F1024" s="4">
        <v>0</v>
      </c>
      <c r="G1024" s="2">
        <f t="shared" si="32"/>
        <v>1254.1851000000004</v>
      </c>
      <c r="H1024" s="2">
        <f t="shared" si="31"/>
        <v>0.91999999998370185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176784.3</v>
      </c>
      <c r="D1025" s="4">
        <f>BILANCA!E20</f>
        <v>179447.5</v>
      </c>
      <c r="E1025" s="4">
        <v>0</v>
      </c>
      <c r="F1025" s="4">
        <v>0</v>
      </c>
      <c r="G1025" s="2">
        <f t="shared" si="32"/>
        <v>8035.1895000000004</v>
      </c>
      <c r="H1025" s="2">
        <f t="shared" si="31"/>
        <v>0.79999999998835847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16527.689999999999</v>
      </c>
      <c r="D1026" s="4">
        <f>BILANCA!E21</f>
        <v>16527.689999999999</v>
      </c>
      <c r="E1026" s="4">
        <v>0</v>
      </c>
      <c r="F1026" s="4">
        <v>0</v>
      </c>
      <c r="G1026" s="2">
        <f t="shared" si="32"/>
        <v>793.32911999999999</v>
      </c>
      <c r="H1026" s="2">
        <f t="shared" ref="H1026:H1089" si="33">ABS(C1026-ROUND(C1026,0))+ABS(D1026-ROUND(D1026,0))</f>
        <v>0.62000000000261934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24337.82</v>
      </c>
      <c r="D1027" s="4">
        <f>BILANCA!E22</f>
        <v>24607.1</v>
      </c>
      <c r="E1027" s="4">
        <v>0</v>
      </c>
      <c r="F1027" s="4">
        <v>0</v>
      </c>
      <c r="G1027" s="2">
        <f t="shared" si="32"/>
        <v>1250.3843400000001</v>
      </c>
      <c r="H1027" s="2">
        <f t="shared" si="33"/>
        <v>0.27999999999883585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2661.15</v>
      </c>
      <c r="D1028" s="4">
        <f>BILANCA!E23</f>
        <v>2661.15</v>
      </c>
      <c r="E1028" s="4">
        <v>0</v>
      </c>
      <c r="F1028" s="4">
        <v>0</v>
      </c>
      <c r="G1028" s="2">
        <f t="shared" si="32"/>
        <v>143.7021</v>
      </c>
      <c r="H1028" s="2">
        <f t="shared" si="33"/>
        <v>0.3000000000001819</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3210.78</v>
      </c>
      <c r="D1029" s="4">
        <f>BILANCA!E24</f>
        <v>3210.78</v>
      </c>
      <c r="E1029" s="4">
        <v>0</v>
      </c>
      <c r="F1029" s="4">
        <v>0</v>
      </c>
      <c r="G1029" s="2">
        <f t="shared" si="32"/>
        <v>183.01446000000001</v>
      </c>
      <c r="H1029" s="2">
        <f t="shared" si="33"/>
        <v>0.43999999999959982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19917.21</v>
      </c>
      <c r="D1030" s="4">
        <f>BILANCA!E25</f>
        <v>19917.21</v>
      </c>
      <c r="E1030" s="4">
        <v>0</v>
      </c>
      <c r="F1030" s="4">
        <v>0</v>
      </c>
      <c r="G1030" s="2">
        <f t="shared" si="32"/>
        <v>1195.0326</v>
      </c>
      <c r="H1030" s="2">
        <f t="shared" si="33"/>
        <v>0.41999999999825377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48882.3</v>
      </c>
      <c r="D1031" s="4">
        <f>BILANCA!E26</f>
        <v>49682.32</v>
      </c>
      <c r="E1031" s="4">
        <v>0</v>
      </c>
      <c r="F1031" s="4">
        <v>0</v>
      </c>
      <c r="G1031" s="2">
        <f t="shared" si="32"/>
        <v>3113.1857399999999</v>
      </c>
      <c r="H1031" s="2">
        <f t="shared" si="33"/>
        <v>0.62000000000261934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258181.74</v>
      </c>
      <c r="D1033" s="4">
        <f>BILANCA!E28</f>
        <v>268331.18</v>
      </c>
      <c r="E1033" s="4">
        <v>0</v>
      </c>
      <c r="F1033" s="4">
        <v>0</v>
      </c>
      <c r="G1033" s="2">
        <f t="shared" si="32"/>
        <v>18281.414299999997</v>
      </c>
      <c r="H1033" s="2">
        <f t="shared" si="33"/>
        <v>0.44000000000232831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16422.759999999998</v>
      </c>
      <c r="D1035" s="4">
        <f>BILANCA!E30</f>
        <v>16422.759999999998</v>
      </c>
      <c r="E1035" s="4">
        <v>0</v>
      </c>
      <c r="F1035" s="4">
        <v>0</v>
      </c>
      <c r="G1035" s="2">
        <f t="shared" si="32"/>
        <v>1231.7069999999999</v>
      </c>
      <c r="H1035" s="2">
        <f t="shared" si="33"/>
        <v>0.48000000000320142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16422.759999999998</v>
      </c>
      <c r="D1039" s="4">
        <f>BILANCA!E34</f>
        <v>16422.759999999998</v>
      </c>
      <c r="E1039" s="4">
        <v>0</v>
      </c>
      <c r="F1039" s="4">
        <v>0</v>
      </c>
      <c r="G1039" s="2">
        <f t="shared" si="32"/>
        <v>1428.7801199999999</v>
      </c>
      <c r="H1039" s="2">
        <f t="shared" si="33"/>
        <v>0.48000000000320142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35376.569999999992</v>
      </c>
      <c r="D1040" s="4">
        <f>BILANCA!E35</f>
        <v>35806.569999999992</v>
      </c>
      <c r="E1040" s="4">
        <v>0</v>
      </c>
      <c r="F1040" s="4">
        <v>0</v>
      </c>
      <c r="G1040" s="2">
        <f t="shared" si="32"/>
        <v>3209.691299999999</v>
      </c>
      <c r="H1040" s="2">
        <f t="shared" si="33"/>
        <v>0.86000000001513399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62894.34</v>
      </c>
      <c r="D1041" s="4">
        <f>BILANCA!E36</f>
        <v>63324.34</v>
      </c>
      <c r="E1041" s="4">
        <v>0</v>
      </c>
      <c r="F1041" s="4">
        <v>0</v>
      </c>
      <c r="G1041" s="2">
        <f t="shared" si="32"/>
        <v>5875.8336199999994</v>
      </c>
      <c r="H1041" s="2">
        <f t="shared" si="33"/>
        <v>0.67999999999301508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27517.77</v>
      </c>
      <c r="D1045" s="4">
        <f>BILANCA!E40</f>
        <v>27517.77</v>
      </c>
      <c r="E1045" s="4">
        <v>0</v>
      </c>
      <c r="F1045" s="4">
        <v>0</v>
      </c>
      <c r="G1045" s="2">
        <f t="shared" si="32"/>
        <v>2889.3658500000001</v>
      </c>
      <c r="H1045" s="2">
        <f t="shared" si="33"/>
        <v>0.45999999999912689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1411.91</v>
      </c>
      <c r="D1052" s="4">
        <f>BILANCA!E47</f>
        <v>1411.91</v>
      </c>
      <c r="E1052" s="4">
        <v>0</v>
      </c>
      <c r="F1052" s="4">
        <v>0</v>
      </c>
      <c r="G1052" s="2">
        <f t="shared" si="32"/>
        <v>177.90066000000002</v>
      </c>
      <c r="H1052" s="2">
        <f t="shared" si="33"/>
        <v>0.17999999999983629</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1411.91</v>
      </c>
      <c r="D1055" s="4">
        <f>BILANCA!E50</f>
        <v>1411.91</v>
      </c>
      <c r="E1055" s="4">
        <v>0</v>
      </c>
      <c r="F1055" s="4">
        <v>0</v>
      </c>
      <c r="G1055" s="2">
        <f t="shared" si="32"/>
        <v>190.60784999999998</v>
      </c>
      <c r="H1055" s="2">
        <f t="shared" si="33"/>
        <v>0.17999999999983629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53945.29</v>
      </c>
      <c r="D1058" s="4">
        <f>BILANCA!E53</f>
        <v>53945.29</v>
      </c>
      <c r="E1058" s="4">
        <v>0</v>
      </c>
      <c r="F1058" s="4">
        <v>0</v>
      </c>
      <c r="G1058" s="2">
        <f t="shared" si="32"/>
        <v>7768.12176</v>
      </c>
      <c r="H1058" s="2">
        <f t="shared" si="33"/>
        <v>0.58000000000174623</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53945.29</v>
      </c>
      <c r="D1060" s="4">
        <f>BILANCA!E55</f>
        <v>53945.29</v>
      </c>
      <c r="E1060" s="4">
        <v>0</v>
      </c>
      <c r="F1060" s="4">
        <v>0</v>
      </c>
      <c r="G1060" s="2">
        <f t="shared" si="32"/>
        <v>8091.7935000000007</v>
      </c>
      <c r="H1060" s="2">
        <f t="shared" si="33"/>
        <v>0.58000000000174623</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107125.08</v>
      </c>
      <c r="D1074" s="4">
        <f>BILANCA!E69</f>
        <v>148335.75</v>
      </c>
      <c r="E1074" s="4">
        <v>0</v>
      </c>
      <c r="F1074" s="4">
        <v>0</v>
      </c>
      <c r="G1074" s="2">
        <f t="shared" si="32"/>
        <v>25842.981119999997</v>
      </c>
      <c r="H1074" s="2">
        <f t="shared" si="33"/>
        <v>0.33000000000174623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8670.7000000000007</v>
      </c>
      <c r="D1075" s="4">
        <f>BILANCA!E70</f>
        <v>0</v>
      </c>
      <c r="E1075" s="4">
        <v>0</v>
      </c>
      <c r="F1075" s="4">
        <v>0</v>
      </c>
      <c r="G1075" s="2">
        <f t="shared" ref="G1075:G1138" si="34">B1075/1000*C1075+B1075/500*D1075</f>
        <v>563.59550000000002</v>
      </c>
      <c r="H1075" s="2">
        <f t="shared" si="33"/>
        <v>0.2999999999992724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8670.7000000000007</v>
      </c>
      <c r="D1076" s="4">
        <f>BILANCA!E71</f>
        <v>0</v>
      </c>
      <c r="E1076" s="4">
        <v>0</v>
      </c>
      <c r="F1076" s="4">
        <v>0</v>
      </c>
      <c r="G1076" s="2">
        <f t="shared" si="34"/>
        <v>572.26620000000003</v>
      </c>
      <c r="H1076" s="2">
        <f t="shared" si="33"/>
        <v>0.2999999999992724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8670.7000000000007</v>
      </c>
      <c r="D1078" s="4">
        <f>BILANCA!E73</f>
        <v>0</v>
      </c>
      <c r="E1078" s="4">
        <v>0</v>
      </c>
      <c r="F1078" s="4">
        <v>0</v>
      </c>
      <c r="G1078" s="2">
        <f t="shared" si="34"/>
        <v>589.60760000000005</v>
      </c>
      <c r="H1078" s="2">
        <f t="shared" si="33"/>
        <v>0.2999999999992724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2877.5899999999997</v>
      </c>
      <c r="D1087" s="4">
        <f>BILANCA!E82</f>
        <v>13294.550000000001</v>
      </c>
      <c r="E1087" s="4">
        <v>0</v>
      </c>
      <c r="F1087" s="4">
        <v>0</v>
      </c>
      <c r="G1087" s="2">
        <f t="shared" si="34"/>
        <v>2268.9351300000003</v>
      </c>
      <c r="H1087" s="2">
        <f t="shared" si="33"/>
        <v>0.85999999999921783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296.91000000000003</v>
      </c>
      <c r="D1090" s="4">
        <f>BILANCA!E85</f>
        <v>466.19</v>
      </c>
      <c r="E1090" s="4">
        <v>0</v>
      </c>
      <c r="F1090" s="4">
        <v>0</v>
      </c>
      <c r="G1090" s="2">
        <f t="shared" si="34"/>
        <v>98.34320000000001</v>
      </c>
      <c r="H1090" s="2">
        <f t="shared" ref="H1090:H1153" si="35">ABS(C1090-ROUND(C1090,0))+ABS(D1090-ROUND(D1090,0))</f>
        <v>0.27999999999997272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2580.6799999999998</v>
      </c>
      <c r="D1092" s="4">
        <f>BILANCA!E87</f>
        <v>12828.36</v>
      </c>
      <c r="E1092" s="4">
        <v>0</v>
      </c>
      <c r="F1092" s="4">
        <v>0</v>
      </c>
      <c r="G1092" s="2">
        <f t="shared" si="34"/>
        <v>2315.4668000000001</v>
      </c>
      <c r="H1092" s="2">
        <f t="shared" si="35"/>
        <v>0.68000000000074579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2860.58</v>
      </c>
      <c r="D1152" s="4">
        <f>BILANCA!E147</f>
        <v>135041.20000000001</v>
      </c>
      <c r="E1152" s="4">
        <v>0</v>
      </c>
      <c r="F1152" s="4">
        <v>0</v>
      </c>
      <c r="G1152" s="2">
        <f t="shared" si="36"/>
        <v>38757.903160000002</v>
      </c>
      <c r="H1152" s="2">
        <f t="shared" si="35"/>
        <v>0.62000000001171429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112563.59</v>
      </c>
      <c r="E1155" s="4">
        <v>0</v>
      </c>
      <c r="F1155" s="4">
        <v>0</v>
      </c>
      <c r="G1155" s="2">
        <f t="shared" si="36"/>
        <v>32643.441099999996</v>
      </c>
      <c r="H1155" s="2">
        <f t="shared" si="37"/>
        <v>0.41000000000349246</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107764.39</v>
      </c>
      <c r="E1161" s="4">
        <v>0</v>
      </c>
      <c r="F1161" s="4">
        <v>0</v>
      </c>
      <c r="G1161" s="2">
        <f t="shared" si="36"/>
        <v>32544.84578</v>
      </c>
      <c r="H1161" s="2">
        <f t="shared" si="37"/>
        <v>0.38999999999941792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4799.2</v>
      </c>
      <c r="E1163" s="4">
        <v>0</v>
      </c>
      <c r="F1163" s="4">
        <v>0</v>
      </c>
      <c r="G1163" s="2">
        <f t="shared" si="36"/>
        <v>1468.5552</v>
      </c>
      <c r="H1163" s="2">
        <f t="shared" si="37"/>
        <v>0.1999999999998181</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541.9</v>
      </c>
      <c r="D1165" s="4">
        <f>BILANCA!E160</f>
        <v>1033.94</v>
      </c>
      <c r="E1165" s="4">
        <v>0</v>
      </c>
      <c r="F1165" s="4">
        <v>0</v>
      </c>
      <c r="G1165" s="2">
        <f t="shared" si="36"/>
        <v>404.51590000000004</v>
      </c>
      <c r="H1165" s="2">
        <f t="shared" si="37"/>
        <v>0.15999999999996817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2849.83</v>
      </c>
      <c r="D1166" s="4">
        <f>BILANCA!E161</f>
        <v>1058.08</v>
      </c>
      <c r="E1166" s="4">
        <v>0</v>
      </c>
      <c r="F1166" s="4">
        <v>0</v>
      </c>
      <c r="G1166" s="2">
        <f t="shared" si="36"/>
        <v>774.69443999999999</v>
      </c>
      <c r="H1166" s="2">
        <f t="shared" si="37"/>
        <v>0.25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20916.740000000002</v>
      </c>
      <c r="E1167" s="4">
        <v>0</v>
      </c>
      <c r="F1167" s="4">
        <v>0</v>
      </c>
      <c r="G1167" s="2">
        <f t="shared" si="36"/>
        <v>6567.8563600000007</v>
      </c>
      <c r="H1167" s="2">
        <f t="shared" si="37"/>
        <v>0.25999999999839929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531.15</v>
      </c>
      <c r="D1169" s="4">
        <f>BILANCA!E164</f>
        <v>531.15</v>
      </c>
      <c r="E1169" s="4">
        <v>0</v>
      </c>
      <c r="F1169" s="4">
        <v>0</v>
      </c>
      <c r="G1169" s="2">
        <f t="shared" si="36"/>
        <v>253.35854999999998</v>
      </c>
      <c r="H1169" s="2">
        <f t="shared" si="37"/>
        <v>0.29999999999995453</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92716.21</v>
      </c>
      <c r="D1176" s="4">
        <f>BILANCA!E171</f>
        <v>0</v>
      </c>
      <c r="E1176" s="4">
        <v>0</v>
      </c>
      <c r="F1176" s="4">
        <v>0</v>
      </c>
      <c r="G1176" s="2">
        <f t="shared" si="36"/>
        <v>15390.890860000001</v>
      </c>
      <c r="H1176" s="2">
        <f t="shared" si="37"/>
        <v>0.21000000000640284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92716.21</v>
      </c>
      <c r="D1179" s="4">
        <f>BILANCA!E174</f>
        <v>0</v>
      </c>
      <c r="E1179" s="4">
        <v>0</v>
      </c>
      <c r="F1179" s="4">
        <v>0</v>
      </c>
      <c r="G1179" s="2">
        <f t="shared" si="36"/>
        <v>15669.039490000003</v>
      </c>
      <c r="H1179" s="2">
        <f t="shared" si="37"/>
        <v>0.21000000000640284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964897.47000000009</v>
      </c>
      <c r="D1180" s="4">
        <f>BILANCA!E176</f>
        <v>981436.91</v>
      </c>
      <c r="E1180" s="4">
        <v>0</v>
      </c>
      <c r="F1180" s="4">
        <v>0</v>
      </c>
      <c r="G1180" s="2">
        <f t="shared" si="36"/>
        <v>497721.11930000002</v>
      </c>
      <c r="H1180" s="2">
        <f t="shared" si="37"/>
        <v>0.56000000005587935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105555.29</v>
      </c>
      <c r="D1181" s="4">
        <f>BILANCA!E177</f>
        <v>200585.09</v>
      </c>
      <c r="E1181" s="4">
        <v>0</v>
      </c>
      <c r="F1181" s="4">
        <v>0</v>
      </c>
      <c r="G1181" s="2">
        <f t="shared" si="36"/>
        <v>86650.055370000016</v>
      </c>
      <c r="H1181" s="2">
        <f t="shared" si="37"/>
        <v>0.3799999999901047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103873.81999999999</v>
      </c>
      <c r="D1182" s="4">
        <f>BILANCA!E178</f>
        <v>175279.05</v>
      </c>
      <c r="E1182" s="4">
        <v>0</v>
      </c>
      <c r="F1182" s="4">
        <v>0</v>
      </c>
      <c r="G1182" s="2">
        <f t="shared" si="36"/>
        <v>78162.290239999988</v>
      </c>
      <c r="H1182" s="2">
        <f t="shared" si="37"/>
        <v>0.22999999999592546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89884.87</v>
      </c>
      <c r="D1183" s="4">
        <f>BILANCA!E179</f>
        <v>110972.02</v>
      </c>
      <c r="E1183" s="4">
        <v>0</v>
      </c>
      <c r="F1183" s="4">
        <v>0</v>
      </c>
      <c r="G1183" s="2">
        <f t="shared" si="36"/>
        <v>53946.401429999998</v>
      </c>
      <c r="H1183" s="2">
        <f t="shared" si="37"/>
        <v>0.15000000000873115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13780.77</v>
      </c>
      <c r="D1184" s="4">
        <f>BILANCA!E180</f>
        <v>29542.82</v>
      </c>
      <c r="E1184" s="4">
        <v>0</v>
      </c>
      <c r="F1184" s="4">
        <v>0</v>
      </c>
      <c r="G1184" s="2">
        <f t="shared" si="36"/>
        <v>12678.75534</v>
      </c>
      <c r="H1184" s="2">
        <f t="shared" si="37"/>
        <v>0.40999999999985448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128.97999999999999</v>
      </c>
      <c r="D1185" s="4">
        <f>BILANCA!E181</f>
        <v>0</v>
      </c>
      <c r="E1185" s="4">
        <v>0</v>
      </c>
      <c r="F1185" s="4">
        <v>0</v>
      </c>
      <c r="G1185" s="2">
        <f t="shared" si="36"/>
        <v>22.571499999999997</v>
      </c>
      <c r="H1185" s="2">
        <f t="shared" si="37"/>
        <v>2.0000000000010232E-2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128.97999999999999</v>
      </c>
      <c r="D1188" s="4">
        <f>BILANCA!E184</f>
        <v>0</v>
      </c>
      <c r="E1188" s="4">
        <v>0</v>
      </c>
      <c r="F1188" s="4">
        <v>0</v>
      </c>
      <c r="G1188" s="2">
        <f t="shared" si="36"/>
        <v>22.958439999999996</v>
      </c>
      <c r="H1188" s="2">
        <f t="shared" si="37"/>
        <v>2.0000000000010232E-2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79.2</v>
      </c>
      <c r="D1198" s="4">
        <f>BILANCA!E194</f>
        <v>34764.21</v>
      </c>
      <c r="E1198" s="4">
        <v>0</v>
      </c>
      <c r="F1198" s="4">
        <v>0</v>
      </c>
      <c r="G1198" s="2">
        <f t="shared" si="36"/>
        <v>13086.23256</v>
      </c>
      <c r="H1198" s="2">
        <f t="shared" si="37"/>
        <v>0.40999999999912973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1052.8900000000001</v>
      </c>
      <c r="E1201" s="4">
        <v>0</v>
      </c>
      <c r="F1201" s="4">
        <v>0</v>
      </c>
      <c r="G1201" s="2">
        <f t="shared" si="36"/>
        <v>402.20398000000006</v>
      </c>
      <c r="H1201" s="2">
        <f t="shared" si="37"/>
        <v>0.10999999999989996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1052.8900000000001</v>
      </c>
      <c r="E1203" s="4">
        <v>0</v>
      </c>
      <c r="F1203" s="4">
        <v>0</v>
      </c>
      <c r="G1203" s="2">
        <f t="shared" ref="G1203:G1266" si="38">B1203/1000*C1203+B1203/500*D1203</f>
        <v>406.41554000000002</v>
      </c>
      <c r="H1203" s="2">
        <f t="shared" si="37"/>
        <v>0.10999999999989996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1681.47</v>
      </c>
      <c r="D1251" s="4">
        <f>BILANCA!E247</f>
        <v>24253.15</v>
      </c>
      <c r="E1251" s="4">
        <v>0</v>
      </c>
      <c r="F1251" s="4">
        <v>0</v>
      </c>
      <c r="G1251" s="2">
        <f t="shared" si="38"/>
        <v>12095.252570000001</v>
      </c>
      <c r="H1251" s="2">
        <f t="shared" si="39"/>
        <v>0.62000000000148248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859342.18</v>
      </c>
      <c r="D1255" s="4">
        <f>BILANCA!E251</f>
        <v>780851.82000000007</v>
      </c>
      <c r="E1255" s="4">
        <v>0</v>
      </c>
      <c r="F1255" s="4">
        <v>0</v>
      </c>
      <c r="G1255" s="2">
        <f t="shared" si="38"/>
        <v>593156.22590000008</v>
      </c>
      <c r="H1255" s="2">
        <f t="shared" si="39"/>
        <v>0.35999999998603016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862020.16</v>
      </c>
      <c r="D1256" s="4">
        <f>BILANCA!E252</f>
        <v>837348.93</v>
      </c>
      <c r="E1256" s="4">
        <v>0</v>
      </c>
      <c r="F1256" s="4">
        <v>0</v>
      </c>
      <c r="G1256" s="2">
        <f t="shared" si="38"/>
        <v>624032.63292</v>
      </c>
      <c r="H1256" s="2">
        <f t="shared" si="39"/>
        <v>0.22999999998137355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862020.16</v>
      </c>
      <c r="D1257" s="4">
        <f>BILANCA!E253</f>
        <v>837348.93</v>
      </c>
      <c r="E1257" s="4">
        <v>0</v>
      </c>
      <c r="F1257" s="4">
        <v>0</v>
      </c>
      <c r="G1257" s="2">
        <f t="shared" si="38"/>
        <v>626569.35094000003</v>
      </c>
      <c r="H1257" s="2">
        <f t="shared" si="39"/>
        <v>0.22999999998137355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-5655.3600000000006</v>
      </c>
      <c r="D1259" s="4">
        <f>BILANCA!E255</f>
        <v>-170738.37</v>
      </c>
      <c r="E1259" s="4">
        <v>0</v>
      </c>
      <c r="F1259" s="4">
        <v>0</v>
      </c>
      <c r="G1259" s="2">
        <f t="shared" si="38"/>
        <v>-86435.892900000006</v>
      </c>
      <c r="H1259" s="2">
        <f t="shared" si="39"/>
        <v>0.72999999999592546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6758.34</v>
      </c>
      <c r="D1260" s="4">
        <f>BILANCA!E256</f>
        <v>39765.99</v>
      </c>
      <c r="E1260" s="4">
        <v>0</v>
      </c>
      <c r="F1260" s="4">
        <v>0</v>
      </c>
      <c r="G1260" s="2">
        <f t="shared" si="38"/>
        <v>21572.579999999998</v>
      </c>
      <c r="H1260" s="2">
        <f t="shared" si="39"/>
        <v>0.35000000000218279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6758.34</v>
      </c>
      <c r="D1261" s="4">
        <f>BILANCA!E257</f>
        <v>39765.99</v>
      </c>
      <c r="E1261" s="4">
        <v>0</v>
      </c>
      <c r="F1261" s="4">
        <v>0</v>
      </c>
      <c r="G1261" s="2">
        <f t="shared" si="38"/>
        <v>21658.870319999998</v>
      </c>
      <c r="H1261" s="2">
        <f t="shared" si="39"/>
        <v>0.35000000000218279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12413.7</v>
      </c>
      <c r="D1264" s="4">
        <f>BILANCA!E260</f>
        <v>210504.36</v>
      </c>
      <c r="E1264" s="4">
        <v>0</v>
      </c>
      <c r="F1264" s="4">
        <v>0</v>
      </c>
      <c r="G1264" s="2">
        <f t="shared" si="38"/>
        <v>110089.29468000001</v>
      </c>
      <c r="H1264" s="2">
        <f t="shared" si="39"/>
        <v>0.65999999998530257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12413.7</v>
      </c>
      <c r="D1266" s="4">
        <f>BILANCA!E262</f>
        <v>210504.36</v>
      </c>
      <c r="E1266" s="4">
        <v>0</v>
      </c>
      <c r="F1266" s="4">
        <v>0</v>
      </c>
      <c r="G1266" s="2">
        <f t="shared" si="38"/>
        <v>110956.13952</v>
      </c>
      <c r="H1266" s="2">
        <f t="shared" si="39"/>
        <v>0.65999999998530257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2977.38</v>
      </c>
      <c r="D1278" s="4">
        <f>BILANCA!E274</f>
        <v>114241.26</v>
      </c>
      <c r="E1278" s="4">
        <v>0</v>
      </c>
      <c r="F1278" s="4">
        <v>0</v>
      </c>
      <c r="G1278" s="2">
        <f t="shared" si="40"/>
        <v>62031.253199999999</v>
      </c>
      <c r="H1278" s="2">
        <f t="shared" si="39"/>
        <v>0.63999999999487045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112563.59</v>
      </c>
      <c r="E1281" s="4">
        <v>0</v>
      </c>
      <c r="F1281" s="4">
        <v>0</v>
      </c>
      <c r="G1281" s="2">
        <f t="shared" si="40"/>
        <v>61009.465780000006</v>
      </c>
      <c r="H1281" s="2">
        <f t="shared" si="39"/>
        <v>0.41000000000349246</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107764.39</v>
      </c>
      <c r="E1287" s="4">
        <v>0</v>
      </c>
      <c r="F1287" s="4">
        <v>0</v>
      </c>
      <c r="G1287" s="2">
        <f t="shared" si="40"/>
        <v>59701.472060000007</v>
      </c>
      <c r="H1287" s="2">
        <f t="shared" si="41"/>
        <v>0.38999999999941792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4799.2</v>
      </c>
      <c r="E1289" s="4">
        <v>0</v>
      </c>
      <c r="F1289" s="4">
        <v>0</v>
      </c>
      <c r="G1289" s="2">
        <f t="shared" si="40"/>
        <v>2677.9536000000003</v>
      </c>
      <c r="H1289" s="2">
        <f t="shared" si="41"/>
        <v>0.1999999999998181</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1211.01</v>
      </c>
      <c r="E1291" s="4">
        <v>0</v>
      </c>
      <c r="F1291" s="4">
        <v>0</v>
      </c>
      <c r="G1291" s="2">
        <f t="shared" si="40"/>
        <v>680.58762000000002</v>
      </c>
      <c r="H1291" s="2">
        <f t="shared" si="41"/>
        <v>9.9999999999909051E-3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2977.38</v>
      </c>
      <c r="D1292" s="4">
        <f>BILANCA!E288</f>
        <v>466.66</v>
      </c>
      <c r="E1292" s="4">
        <v>0</v>
      </c>
      <c r="F1292" s="4">
        <v>0</v>
      </c>
      <c r="G1292" s="2">
        <f t="shared" si="40"/>
        <v>1102.8173999999999</v>
      </c>
      <c r="H1292" s="2">
        <f t="shared" si="41"/>
        <v>0.72000000000008413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34219.56</v>
      </c>
      <c r="D1301" s="4">
        <f>BILANCA!E297</f>
        <v>50744.56</v>
      </c>
      <c r="E1301" s="4">
        <v>0</v>
      </c>
      <c r="F1301" s="4">
        <v>0</v>
      </c>
      <c r="G1301" s="2">
        <f t="shared" si="40"/>
        <v>39491.225879999998</v>
      </c>
      <c r="H1301" s="2">
        <f t="shared" si="41"/>
        <v>0.88000000000465661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34219.56</v>
      </c>
      <c r="D1302" s="4">
        <f>BILANCA!E298</f>
        <v>50744.56</v>
      </c>
      <c r="E1302" s="4">
        <v>0</v>
      </c>
      <c r="F1302" s="4">
        <v>0</v>
      </c>
      <c r="G1302" s="2">
        <f t="shared" si="40"/>
        <v>39626.934559999994</v>
      </c>
      <c r="H1302" s="2">
        <f t="shared" si="41"/>
        <v>0.88000000000465661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3391.73</v>
      </c>
      <c r="D1306" s="4">
        <f>BILANCA!E303</f>
        <v>135572.35</v>
      </c>
      <c r="E1306" s="4">
        <v>0</v>
      </c>
      <c r="F1306" s="4">
        <v>0</v>
      </c>
      <c r="G1306" s="2">
        <f t="shared" si="40"/>
        <v>81262.783280000003</v>
      </c>
      <c r="H1306" s="2">
        <f t="shared" si="41"/>
        <v>0.62000000000580258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1814.09</v>
      </c>
      <c r="D1311" s="4">
        <f>BILANCA!E308</f>
        <v>11934.24</v>
      </c>
      <c r="E1311" s="4">
        <v>0</v>
      </c>
      <c r="F1311" s="4">
        <v>0</v>
      </c>
      <c r="G1311" s="2">
        <f t="shared" si="40"/>
        <v>7730.4535699999997</v>
      </c>
      <c r="H1311" s="2">
        <f t="shared" si="41"/>
        <v>0.32999999999969987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168</v>
      </c>
      <c r="E1312" s="4">
        <v>0</v>
      </c>
      <c r="F1312" s="4">
        <v>0</v>
      </c>
      <c r="G1312" s="2">
        <f t="shared" si="40"/>
        <v>101.47199999999999</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766.59</v>
      </c>
      <c r="D1314" s="4">
        <f>BILANCA!E311</f>
        <v>726.12</v>
      </c>
      <c r="E1314" s="4">
        <v>0</v>
      </c>
      <c r="F1314" s="4">
        <v>0</v>
      </c>
      <c r="G1314" s="2">
        <f t="shared" si="40"/>
        <v>674.52431999999999</v>
      </c>
      <c r="H1314" s="2">
        <f t="shared" si="41"/>
        <v>0.52999999999997272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20916.740000000002</v>
      </c>
      <c r="E1338" s="4">
        <v>0</v>
      </c>
      <c r="F1338" s="4">
        <v>0</v>
      </c>
      <c r="G1338" s="2">
        <f t="shared" si="42"/>
        <v>13721.381440000001</v>
      </c>
      <c r="H1338" s="2">
        <f t="shared" si="41"/>
        <v>0.25999999999839929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103873.82</v>
      </c>
      <c r="D1340" s="4">
        <f>BILANCA!E337</f>
        <v>175279.05</v>
      </c>
      <c r="E1340" s="4">
        <v>0</v>
      </c>
      <c r="F1340" s="4">
        <v>0</v>
      </c>
      <c r="G1340" s="2">
        <f t="shared" si="42"/>
        <v>149962.5336</v>
      </c>
      <c r="H1340" s="2">
        <f t="shared" si="41"/>
        <v>0.22999999998137355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1052.8900000000001</v>
      </c>
      <c r="E1342" s="4">
        <v>0</v>
      </c>
      <c r="F1342" s="4">
        <v>0</v>
      </c>
      <c r="G1342" s="2">
        <f t="shared" si="42"/>
        <v>699.11896000000013</v>
      </c>
      <c r="H1342" s="2">
        <f t="shared" si="41"/>
        <v>0.10999999999989996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13220</v>
      </c>
      <c r="E1374" s="4">
        <v>0</v>
      </c>
      <c r="F1374" s="4">
        <v>0</v>
      </c>
      <c r="G1374" s="2">
        <f t="shared" si="42"/>
        <v>9624.16</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466.1</v>
      </c>
      <c r="E1382" s="4">
        <v>0</v>
      </c>
      <c r="F1382" s="4">
        <v>0</v>
      </c>
      <c r="G1382" s="2">
        <f t="shared" si="42"/>
        <v>346.77840000000003</v>
      </c>
      <c r="H1382" s="2">
        <f t="shared" si="43"/>
        <v>0.10000000000002274</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1681.47</v>
      </c>
      <c r="D1383" s="4">
        <f>BILANCA!E380</f>
        <v>10567.05</v>
      </c>
      <c r="E1383" s="4">
        <v>0</v>
      </c>
      <c r="F1383" s="4">
        <v>0</v>
      </c>
      <c r="G1383" s="2">
        <f t="shared" si="42"/>
        <v>8510.2076099999995</v>
      </c>
      <c r="H1383" s="2">
        <f t="shared" si="43"/>
        <v>0.51999999999929969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34219.56</v>
      </c>
      <c r="D1390" s="4">
        <f>BILANCA!E387</f>
        <v>34219.56</v>
      </c>
      <c r="E1390" s="4">
        <v>0</v>
      </c>
      <c r="F1390" s="4">
        <v>0</v>
      </c>
      <c r="G1390" s="2">
        <f t="shared" si="42"/>
        <v>39010.2984</v>
      </c>
      <c r="H1390" s="2">
        <f t="shared" si="43"/>
        <v>0.88000000000465661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16525</v>
      </c>
      <c r="E1399" s="4">
        <v>0</v>
      </c>
      <c r="F1399" s="4">
        <v>0</v>
      </c>
      <c r="G1399" s="2">
        <f t="shared" si="44"/>
        <v>12856.45</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1497512.9100000001</v>
      </c>
      <c r="D1510" s="4">
        <f>'RAS-funkcijski'!E114</f>
        <v>1777474.43</v>
      </c>
      <c r="E1510" s="4">
        <v>0</v>
      </c>
      <c r="F1510" s="4">
        <v>0</v>
      </c>
      <c r="G1510" s="2">
        <f t="shared" si="46"/>
        <v>555770.79469999997</v>
      </c>
      <c r="H1510" s="2">
        <f t="shared" si="47"/>
        <v>0.51999999978579581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1384126.55</v>
      </c>
      <c r="D1511" s="4">
        <f>'RAS-funkcijski'!E115</f>
        <v>1640807.99</v>
      </c>
      <c r="E1511" s="4">
        <v>0</v>
      </c>
      <c r="F1511" s="4">
        <v>0</v>
      </c>
      <c r="G1511" s="2">
        <f t="shared" si="46"/>
        <v>517897.42083000002</v>
      </c>
      <c r="H1511" s="2">
        <f t="shared" si="47"/>
        <v>0.4599999999627471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1384126.55</v>
      </c>
      <c r="D1513" s="4">
        <f>'RAS-funkcijski'!E117</f>
        <v>1640807.99</v>
      </c>
      <c r="E1513" s="4">
        <v>0</v>
      </c>
      <c r="F1513" s="4">
        <v>0</v>
      </c>
      <c r="G1513" s="2">
        <f t="shared" si="46"/>
        <v>527228.90589000005</v>
      </c>
      <c r="H1513" s="2">
        <f t="shared" si="47"/>
        <v>0.4599999999627471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366.1</v>
      </c>
      <c r="D1514" s="4">
        <f>'RAS-funkcijski'!E118</f>
        <v>411.2</v>
      </c>
      <c r="E1514" s="4">
        <v>0</v>
      </c>
      <c r="F1514" s="4">
        <v>0</v>
      </c>
      <c r="G1514" s="2">
        <f t="shared" si="46"/>
        <v>135.489</v>
      </c>
      <c r="H1514" s="2">
        <f t="shared" si="47"/>
        <v>0.30000000000001137</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366.1</v>
      </c>
      <c r="D1515" s="4">
        <f>'RAS-funkcijski'!E119</f>
        <v>411.2</v>
      </c>
      <c r="E1515" s="4">
        <v>0</v>
      </c>
      <c r="F1515" s="4">
        <v>0</v>
      </c>
      <c r="G1515" s="2">
        <f t="shared" si="46"/>
        <v>136.67750000000001</v>
      </c>
      <c r="H1515" s="2">
        <f t="shared" si="47"/>
        <v>0.30000000000001137</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33167.83</v>
      </c>
      <c r="D1521" s="4">
        <f>'RAS-funkcijski'!E125</f>
        <v>59239.83</v>
      </c>
      <c r="E1521" s="4">
        <v>0</v>
      </c>
      <c r="F1521" s="4">
        <v>0</v>
      </c>
      <c r="G1521" s="2">
        <f t="shared" si="46"/>
        <v>18349.346290000001</v>
      </c>
      <c r="H1521" s="2">
        <f t="shared" si="47"/>
        <v>0.33999999999650754</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79852.429999999993</v>
      </c>
      <c r="D1522" s="4">
        <f>'RAS-funkcijski'!E126</f>
        <v>77015.41</v>
      </c>
      <c r="E1522" s="4">
        <v>0</v>
      </c>
      <c r="F1522" s="4">
        <v>0</v>
      </c>
      <c r="G1522" s="2">
        <f t="shared" si="46"/>
        <v>28533.7565</v>
      </c>
      <c r="H1522" s="2">
        <f t="shared" si="47"/>
        <v>0.83999999999650754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1497512.9100000001</v>
      </c>
      <c r="D1537" s="18">
        <f>'RAS-funkcijski'!E141</f>
        <v>1777474.43</v>
      </c>
      <c r="E1537" s="18">
        <v>0</v>
      </c>
      <c r="F1537" s="18">
        <v>0</v>
      </c>
      <c r="G1537" s="19">
        <f t="shared" si="48"/>
        <v>692187.26249000011</v>
      </c>
      <c r="H1537" s="19">
        <f t="shared" si="47"/>
        <v>0.51999999978579581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28833.73</v>
      </c>
      <c r="E1538" s="9">
        <v>0</v>
      </c>
      <c r="F1538" s="9">
        <v>0</v>
      </c>
      <c r="G1538" s="10">
        <f t="shared" si="48"/>
        <v>57.667459999999998</v>
      </c>
      <c r="H1538" s="10">
        <f t="shared" ref="H1538:H1581" si="49">ABS(C1538-ROUND(C1538,0))+ABS(D1538-ROUND(D1538,0))</f>
        <v>0.27000000000043656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28833.73</v>
      </c>
      <c r="E1539" s="4">
        <v>0</v>
      </c>
      <c r="F1539" s="4">
        <v>0</v>
      </c>
      <c r="G1539" s="2">
        <f t="shared" si="48"/>
        <v>115.33492</v>
      </c>
      <c r="H1539" s="2">
        <f t="shared" si="49"/>
        <v>0.27000000000043656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28833.73</v>
      </c>
      <c r="E1540" s="4">
        <v>0</v>
      </c>
      <c r="F1540" s="4">
        <v>0</v>
      </c>
      <c r="G1540" s="2">
        <f t="shared" si="48"/>
        <v>173.00237999999999</v>
      </c>
      <c r="H1540" s="2">
        <f t="shared" si="49"/>
        <v>0.27000000000043656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28833.73</v>
      </c>
      <c r="E1541" s="4">
        <v>0</v>
      </c>
      <c r="F1541" s="4">
        <v>0</v>
      </c>
      <c r="G1541" s="2">
        <f t="shared" si="48"/>
        <v>230.66983999999999</v>
      </c>
      <c r="H1541" s="2">
        <f t="shared" si="49"/>
        <v>0.27000000000043656</v>
      </c>
      <c r="I1541" s="5">
        <f t="shared" ref="I1541:I1546" si="50">G1541*H1541</f>
        <v>62.2808568001007</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105555.29</v>
      </c>
      <c r="D1582" s="9"/>
      <c r="E1582" s="9">
        <v>0</v>
      </c>
      <c r="F1582" s="9">
        <v>0</v>
      </c>
      <c r="G1582" s="10">
        <f t="shared" ref="G1582:G1613" si="54">B1582/1000*C1582</f>
        <v>105.55529</v>
      </c>
      <c r="H1582" s="10">
        <f t="shared" ref="H1582:H1613" si="55">ABS(C1582-ROUND(C1582,0))</f>
        <v>0.28999999999359716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1718144.09</v>
      </c>
      <c r="D1583" s="4">
        <v>0</v>
      </c>
      <c r="E1583" s="4">
        <v>0</v>
      </c>
      <c r="F1583" s="4">
        <v>0</v>
      </c>
      <c r="G1583" s="2">
        <f t="shared" si="54"/>
        <v>3436.2881800000005</v>
      </c>
      <c r="H1583" s="2">
        <f t="shared" si="55"/>
        <v>9.0000000083819032E-2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9351.68</v>
      </c>
      <c r="D1584" s="4">
        <v>0</v>
      </c>
      <c r="E1584" s="4">
        <v>0</v>
      </c>
      <c r="F1584" s="4">
        <v>0</v>
      </c>
      <c r="G1584" s="2">
        <f t="shared" si="54"/>
        <v>28.055040000000002</v>
      </c>
      <c r="H1584" s="2">
        <f t="shared" si="55"/>
        <v>0.31999999999970896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1690029.11</v>
      </c>
      <c r="D1585" s="4">
        <v>0</v>
      </c>
      <c r="E1585" s="4">
        <v>0</v>
      </c>
      <c r="F1585" s="4">
        <v>0</v>
      </c>
      <c r="G1585" s="2">
        <f t="shared" si="54"/>
        <v>6760.1164400000007</v>
      </c>
      <c r="H1585" s="2">
        <f t="shared" si="55"/>
        <v>0.11000000010244548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1275577.3999999999</v>
      </c>
      <c r="D1586" s="4">
        <v>0</v>
      </c>
      <c r="E1586" s="4">
        <v>0</v>
      </c>
      <c r="F1586" s="4">
        <v>0</v>
      </c>
      <c r="G1586" s="2">
        <f t="shared" si="54"/>
        <v>6377.8869999999997</v>
      </c>
      <c r="H1586" s="2">
        <f t="shared" si="55"/>
        <v>0.39999999990686774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229246.58</v>
      </c>
      <c r="D1587" s="4">
        <v>0</v>
      </c>
      <c r="E1587" s="4">
        <v>0</v>
      </c>
      <c r="F1587" s="4">
        <v>0</v>
      </c>
      <c r="G1587" s="2">
        <f t="shared" si="54"/>
        <v>1375.47948</v>
      </c>
      <c r="H1587" s="2">
        <f t="shared" si="55"/>
        <v>0.42000000001280569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472.37</v>
      </c>
      <c r="D1588" s="4">
        <v>0</v>
      </c>
      <c r="E1588" s="4">
        <v>0</v>
      </c>
      <c r="F1588" s="4">
        <v>0</v>
      </c>
      <c r="G1588" s="2">
        <f t="shared" si="54"/>
        <v>3.3065899999999999</v>
      </c>
      <c r="H1588" s="2">
        <f t="shared" si="55"/>
        <v>0.37000000000000455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184120.76</v>
      </c>
      <c r="D1591" s="4">
        <v>0</v>
      </c>
      <c r="E1591" s="4">
        <v>0</v>
      </c>
      <c r="F1591" s="4">
        <v>0</v>
      </c>
      <c r="G1591" s="2">
        <f t="shared" si="54"/>
        <v>1841.2076000000002</v>
      </c>
      <c r="H1591" s="2">
        <f t="shared" si="55"/>
        <v>0.23999999999068677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612</v>
      </c>
      <c r="D1592" s="4">
        <v>0</v>
      </c>
      <c r="E1592" s="4">
        <v>0</v>
      </c>
      <c r="F1592" s="4">
        <v>0</v>
      </c>
      <c r="G1592" s="2">
        <f t="shared" si="54"/>
        <v>6.7319999999999993</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5543.3</v>
      </c>
      <c r="D1594" s="4">
        <v>0</v>
      </c>
      <c r="E1594" s="4">
        <v>0</v>
      </c>
      <c r="F1594" s="4">
        <v>0</v>
      </c>
      <c r="G1594" s="2">
        <f t="shared" si="54"/>
        <v>72.062899999999999</v>
      </c>
      <c r="H1594" s="2">
        <f t="shared" si="55"/>
        <v>0.3000000000001819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13220</v>
      </c>
      <c r="D1601" s="4">
        <v>0</v>
      </c>
      <c r="E1601" s="4">
        <v>0</v>
      </c>
      <c r="F1601" s="4">
        <v>0</v>
      </c>
      <c r="G1601" s="2">
        <f t="shared" si="54"/>
        <v>264.39999999999998</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1623114.29</v>
      </c>
      <c r="D1602" s="4">
        <v>0</v>
      </c>
      <c r="E1602" s="4">
        <v>0</v>
      </c>
      <c r="F1602" s="4">
        <v>0</v>
      </c>
      <c r="G1602" s="2">
        <f t="shared" si="54"/>
        <v>34085.400090000003</v>
      </c>
      <c r="H1602" s="2">
        <f t="shared" si="55"/>
        <v>0.2900000000372529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1618623.8800000001</v>
      </c>
      <c r="D1604" s="4">
        <v>0</v>
      </c>
      <c r="E1604" s="4">
        <v>0</v>
      </c>
      <c r="F1604" s="4">
        <v>0</v>
      </c>
      <c r="G1604" s="2">
        <f t="shared" si="54"/>
        <v>37228.349240000003</v>
      </c>
      <c r="H1604" s="2">
        <f t="shared" si="55"/>
        <v>0.11999999987892807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1254490.25</v>
      </c>
      <c r="D1605" s="4">
        <v>0</v>
      </c>
      <c r="E1605" s="4">
        <v>0</v>
      </c>
      <c r="F1605" s="4">
        <v>0</v>
      </c>
      <c r="G1605" s="2">
        <f t="shared" si="54"/>
        <v>30107.766</v>
      </c>
      <c r="H1605" s="2">
        <f t="shared" si="55"/>
        <v>0.25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213484.53</v>
      </c>
      <c r="D1606" s="4">
        <v>0</v>
      </c>
      <c r="E1606" s="4">
        <v>0</v>
      </c>
      <c r="F1606" s="4">
        <v>0</v>
      </c>
      <c r="G1606" s="2">
        <f t="shared" si="54"/>
        <v>5337.1132500000003</v>
      </c>
      <c r="H1606" s="2">
        <f t="shared" si="55"/>
        <v>0.47000000000116415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601.35</v>
      </c>
      <c r="D1607" s="4">
        <v>0</v>
      </c>
      <c r="E1607" s="4">
        <v>0</v>
      </c>
      <c r="F1607" s="4">
        <v>0</v>
      </c>
      <c r="G1607" s="2">
        <f t="shared" si="54"/>
        <v>15.6351</v>
      </c>
      <c r="H1607" s="2">
        <f t="shared" si="55"/>
        <v>0.35000000000002274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149435.75</v>
      </c>
      <c r="D1610" s="4">
        <v>0</v>
      </c>
      <c r="E1610" s="4">
        <v>0</v>
      </c>
      <c r="F1610" s="4">
        <v>0</v>
      </c>
      <c r="G1610" s="2">
        <f t="shared" si="54"/>
        <v>4333.6367500000006</v>
      </c>
      <c r="H1610" s="2">
        <f t="shared" si="55"/>
        <v>0.25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612</v>
      </c>
      <c r="D1611" s="4">
        <v>0</v>
      </c>
      <c r="E1611" s="4">
        <v>0</v>
      </c>
      <c r="F1611" s="4">
        <v>0</v>
      </c>
      <c r="G1611" s="2">
        <f t="shared" si="54"/>
        <v>18.36</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4490.41</v>
      </c>
      <c r="D1613" s="4">
        <v>0</v>
      </c>
      <c r="E1613" s="4">
        <v>0</v>
      </c>
      <c r="F1613" s="4">
        <v>0</v>
      </c>
      <c r="G1613" s="2">
        <f t="shared" si="54"/>
        <v>143.69311999999999</v>
      </c>
      <c r="H1613" s="2">
        <f t="shared" si="55"/>
        <v>0.40999999999985448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200585.09000000008</v>
      </c>
      <c r="D1621" s="4">
        <v>0</v>
      </c>
      <c r="E1621" s="4">
        <v>0</v>
      </c>
      <c r="F1621" s="4">
        <v>0</v>
      </c>
      <c r="G1621" s="2">
        <f t="shared" si="56"/>
        <v>8023.4036000000033</v>
      </c>
      <c r="H1621" s="2">
        <f t="shared" si="57"/>
        <v>9.0000000083819032E-2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13035.65</v>
      </c>
      <c r="D1622" s="4">
        <v>0</v>
      </c>
      <c r="E1622" s="4">
        <v>0</v>
      </c>
      <c r="F1622" s="4">
        <v>0</v>
      </c>
      <c r="G1622" s="2">
        <f t="shared" si="56"/>
        <v>534.46164999999996</v>
      </c>
      <c r="H1622" s="2">
        <f t="shared" si="57"/>
        <v>0.3500000000003638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13035.65</v>
      </c>
      <c r="D1628" s="4">
        <v>0</v>
      </c>
      <c r="E1628" s="4">
        <v>0</v>
      </c>
      <c r="F1628" s="4">
        <v>0</v>
      </c>
      <c r="G1628" s="2">
        <f t="shared" si="56"/>
        <v>612.67554999999993</v>
      </c>
      <c r="H1628" s="2">
        <f t="shared" si="57"/>
        <v>0.3500000000003638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13035.65</v>
      </c>
      <c r="D1634" s="4">
        <v>0</v>
      </c>
      <c r="E1634" s="4">
        <v>0</v>
      </c>
      <c r="F1634" s="4">
        <v>0</v>
      </c>
      <c r="G1634" s="2">
        <f t="shared" si="56"/>
        <v>690.88945000000001</v>
      </c>
      <c r="H1634" s="2">
        <f t="shared" si="57"/>
        <v>0.3500000000003638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13035.65</v>
      </c>
      <c r="D1635" s="4">
        <v>0</v>
      </c>
      <c r="E1635" s="4">
        <v>0</v>
      </c>
      <c r="F1635" s="4">
        <v>0</v>
      </c>
      <c r="G1635" s="2">
        <f t="shared" si="56"/>
        <v>703.92509999999993</v>
      </c>
      <c r="H1635" s="2">
        <f t="shared" si="57"/>
        <v>0.3500000000003638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187549.44</v>
      </c>
      <c r="D1681" s="4">
        <v>0</v>
      </c>
      <c r="E1681" s="4">
        <v>0</v>
      </c>
      <c r="F1681" s="4">
        <v>0</v>
      </c>
      <c r="G1681" s="2">
        <f t="shared" si="60"/>
        <v>18754.944</v>
      </c>
      <c r="H1681" s="2">
        <f t="shared" si="61"/>
        <v>0.44000000000232831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11033.15</v>
      </c>
      <c r="D1682" s="4">
        <v>0</v>
      </c>
      <c r="E1682" s="4">
        <v>0</v>
      </c>
      <c r="F1682" s="4">
        <v>0</v>
      </c>
      <c r="G1682" s="2">
        <f t="shared" si="60"/>
        <v>1114.34815</v>
      </c>
      <c r="H1682" s="2">
        <f t="shared" si="61"/>
        <v>0.1499999999996362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176516.29</v>
      </c>
      <c r="D1683" s="4">
        <v>0</v>
      </c>
      <c r="E1683" s="4">
        <v>0</v>
      </c>
      <c r="F1683" s="4">
        <v>0</v>
      </c>
      <c r="G1683" s="2">
        <f t="shared" si="60"/>
        <v>18004.66158</v>
      </c>
      <c r="H1683" s="2">
        <f t="shared" si="61"/>
        <v>0.29000000000814907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3588</v>
      </c>
      <c r="B1" s="355"/>
      <c r="C1" s="355"/>
    </row>
    <row r="2" spans="1:16" ht="33" customHeight="1" x14ac:dyDescent="0.2">
      <c r="A2" s="356" t="s">
        <v>3589</v>
      </c>
      <c r="B2" s="357"/>
      <c r="C2" s="354"/>
      <c r="D2" s="7"/>
      <c r="E2" s="7"/>
      <c r="F2" s="7"/>
      <c r="G2" s="7"/>
      <c r="H2" s="7"/>
      <c r="I2" s="7"/>
      <c r="J2" s="7"/>
      <c r="K2" s="7"/>
      <c r="L2" s="7"/>
      <c r="M2" s="7"/>
      <c r="N2" s="7"/>
      <c r="O2" s="7"/>
      <c r="P2" s="7"/>
    </row>
    <row r="3" spans="1:16" ht="18.75" customHeight="1" x14ac:dyDescent="0.2">
      <c r="A3" s="287" t="s">
        <v>3590</v>
      </c>
      <c r="B3" s="358" t="s">
        <v>3591</v>
      </c>
      <c r="C3" s="354"/>
      <c r="D3" s="7"/>
      <c r="E3" s="7"/>
      <c r="F3" s="7"/>
      <c r="G3" s="7"/>
      <c r="H3" s="7"/>
      <c r="I3" s="7"/>
      <c r="J3" s="7"/>
      <c r="K3" s="7"/>
      <c r="L3" s="7"/>
      <c r="M3" s="7"/>
      <c r="N3" s="7"/>
      <c r="O3" s="7"/>
      <c r="P3" s="7"/>
    </row>
    <row r="4" spans="1:16" ht="37.5" hidden="1" customHeight="1" x14ac:dyDescent="0.2">
      <c r="A4" s="288" t="s">
        <v>3592</v>
      </c>
      <c r="B4" s="353" t="s">
        <v>3593</v>
      </c>
      <c r="C4" s="354"/>
      <c r="D4" s="7"/>
      <c r="E4" s="7"/>
      <c r="F4" s="7"/>
      <c r="G4" s="7"/>
      <c r="H4" s="7"/>
      <c r="I4" s="7"/>
      <c r="J4" s="7"/>
      <c r="K4" s="7"/>
      <c r="L4" s="7"/>
      <c r="M4" s="7"/>
      <c r="N4" s="7"/>
      <c r="O4" s="7"/>
      <c r="P4" s="7"/>
    </row>
    <row r="5" spans="1:16" ht="48" hidden="1" customHeight="1" x14ac:dyDescent="0.2">
      <c r="A5" s="288" t="s">
        <v>3592</v>
      </c>
      <c r="B5" s="353" t="s">
        <v>3594</v>
      </c>
      <c r="C5" s="354"/>
      <c r="D5" s="7"/>
      <c r="E5" s="7"/>
      <c r="F5" s="7"/>
      <c r="G5" s="7"/>
      <c r="H5" s="7"/>
      <c r="I5" s="7"/>
      <c r="J5" s="7"/>
      <c r="K5" s="7"/>
      <c r="L5" s="7"/>
      <c r="M5" s="7"/>
      <c r="N5" s="7"/>
      <c r="O5" s="7"/>
      <c r="P5" s="7"/>
    </row>
    <row r="6" spans="1:16" ht="59.25" hidden="1" customHeight="1" x14ac:dyDescent="0.2">
      <c r="A6" s="288" t="s">
        <v>3592</v>
      </c>
      <c r="B6" s="353" t="s">
        <v>3595</v>
      </c>
      <c r="C6" s="354"/>
      <c r="D6" s="7"/>
      <c r="E6" s="7"/>
      <c r="F6" s="7"/>
      <c r="G6" s="7"/>
      <c r="H6" s="7"/>
      <c r="I6" s="7"/>
      <c r="J6" s="7"/>
      <c r="K6" s="7"/>
      <c r="L6" s="7"/>
      <c r="M6" s="7"/>
      <c r="N6" s="7"/>
      <c r="O6" s="7"/>
      <c r="P6" s="7"/>
    </row>
    <row r="7" spans="1:16" ht="48" hidden="1" customHeight="1" x14ac:dyDescent="0.2">
      <c r="A7" s="288" t="s">
        <v>3596</v>
      </c>
      <c r="B7" s="353" t="s">
        <v>3597</v>
      </c>
      <c r="C7" s="354"/>
      <c r="D7" s="7"/>
      <c r="E7" s="7"/>
      <c r="F7" s="7"/>
      <c r="G7" s="7"/>
      <c r="H7" s="7"/>
      <c r="I7" s="7"/>
      <c r="J7" s="7"/>
      <c r="K7" s="7"/>
      <c r="L7" s="7"/>
      <c r="M7" s="7"/>
      <c r="N7" s="7"/>
      <c r="O7" s="7"/>
      <c r="P7" s="7"/>
    </row>
    <row r="8" spans="1:16" ht="41.25" hidden="1" customHeight="1" x14ac:dyDescent="0.2">
      <c r="A8" s="288" t="s">
        <v>3598</v>
      </c>
      <c r="B8" s="353" t="s">
        <v>3599</v>
      </c>
      <c r="C8" s="354"/>
      <c r="D8" s="7"/>
      <c r="E8" s="7"/>
      <c r="F8" s="7"/>
      <c r="G8" s="7"/>
      <c r="H8" s="7"/>
      <c r="I8" s="7"/>
      <c r="J8" s="7"/>
      <c r="K8" s="7"/>
      <c r="L8" s="7"/>
      <c r="M8" s="7"/>
      <c r="N8" s="7"/>
      <c r="O8" s="7"/>
      <c r="P8" s="7"/>
    </row>
    <row r="9" spans="1:16" ht="59.25" hidden="1" customHeight="1" x14ac:dyDescent="0.2">
      <c r="A9" s="288" t="s">
        <v>3600</v>
      </c>
      <c r="B9" s="353" t="s">
        <v>3601</v>
      </c>
      <c r="C9" s="354"/>
      <c r="D9" s="7"/>
      <c r="E9" s="7"/>
      <c r="F9" s="7"/>
      <c r="G9" s="7"/>
      <c r="H9" s="7"/>
      <c r="I9" s="7"/>
      <c r="J9" s="7"/>
      <c r="K9" s="7"/>
      <c r="L9" s="7"/>
      <c r="M9" s="7"/>
      <c r="N9" s="7"/>
      <c r="O9" s="7"/>
      <c r="P9" s="7"/>
    </row>
    <row r="10" spans="1:16" ht="61.5" hidden="1" customHeight="1" x14ac:dyDescent="0.2">
      <c r="A10" s="288" t="s">
        <v>3600</v>
      </c>
      <c r="B10" s="353" t="s">
        <v>3602</v>
      </c>
      <c r="C10" s="354"/>
      <c r="D10" s="7"/>
      <c r="E10" s="7"/>
      <c r="F10" s="7"/>
      <c r="G10" s="7"/>
      <c r="H10" s="7"/>
      <c r="I10" s="7"/>
      <c r="J10" s="7"/>
      <c r="K10" s="7"/>
      <c r="L10" s="7"/>
      <c r="M10" s="7"/>
      <c r="N10" s="7"/>
      <c r="O10" s="7"/>
      <c r="P10" s="7"/>
    </row>
    <row r="11" spans="1:16" ht="43.5" hidden="1" customHeight="1" x14ac:dyDescent="0.2">
      <c r="A11" s="288" t="s">
        <v>3600</v>
      </c>
      <c r="B11" s="353" t="s">
        <v>3603</v>
      </c>
      <c r="C11" s="354"/>
      <c r="D11" s="7"/>
      <c r="E11" s="7"/>
      <c r="F11" s="7"/>
      <c r="G11" s="7"/>
      <c r="H11" s="7"/>
      <c r="I11" s="7"/>
      <c r="J11" s="7"/>
      <c r="K11" s="7"/>
      <c r="L11" s="7"/>
      <c r="M11" s="7"/>
      <c r="N11" s="7"/>
      <c r="O11" s="7"/>
      <c r="P11" s="7"/>
    </row>
    <row r="12" spans="1:16" ht="27.75" hidden="1" customHeight="1" x14ac:dyDescent="0.2">
      <c r="A12" s="288" t="s">
        <v>3604</v>
      </c>
      <c r="B12" s="353" t="s">
        <v>3605</v>
      </c>
      <c r="C12" s="354"/>
      <c r="D12" s="7"/>
      <c r="E12" s="7"/>
      <c r="F12" s="7"/>
      <c r="G12" s="7"/>
      <c r="H12" s="7"/>
      <c r="I12" s="7"/>
      <c r="J12" s="7"/>
      <c r="K12" s="7"/>
      <c r="L12" s="7"/>
      <c r="M12" s="7"/>
      <c r="N12" s="7"/>
      <c r="O12" s="7"/>
      <c r="P12" s="7"/>
    </row>
    <row r="13" spans="1:16" ht="27.75" hidden="1" customHeight="1" x14ac:dyDescent="0.2">
      <c r="A13" s="288" t="s">
        <v>3606</v>
      </c>
      <c r="B13" s="353" t="s">
        <v>3607</v>
      </c>
      <c r="C13" s="354"/>
      <c r="D13" s="7"/>
      <c r="E13" s="7"/>
      <c r="F13" s="7"/>
      <c r="G13" s="7"/>
      <c r="H13" s="7"/>
      <c r="I13" s="7"/>
      <c r="J13" s="7"/>
      <c r="K13" s="7"/>
      <c r="L13" s="7"/>
      <c r="M13" s="7"/>
      <c r="N13" s="7"/>
      <c r="O13" s="7"/>
      <c r="P13" s="7"/>
    </row>
    <row r="14" spans="1:16" ht="45.75" hidden="1" customHeight="1" x14ac:dyDescent="0.2">
      <c r="A14" s="288" t="s">
        <v>3608</v>
      </c>
      <c r="B14" s="353" t="s">
        <v>3609</v>
      </c>
      <c r="C14" s="354"/>
      <c r="D14" s="7"/>
      <c r="E14" s="7"/>
      <c r="F14" s="7"/>
      <c r="G14" s="7"/>
      <c r="H14" s="7"/>
      <c r="I14" s="7"/>
      <c r="J14" s="7"/>
      <c r="K14" s="7"/>
      <c r="L14" s="7"/>
      <c r="M14" s="7"/>
      <c r="N14" s="7"/>
      <c r="O14" s="7"/>
      <c r="P14" s="7"/>
    </row>
    <row r="15" spans="1:16" ht="45.75" hidden="1" customHeight="1" x14ac:dyDescent="0.2">
      <c r="A15" s="288" t="s">
        <v>3610</v>
      </c>
      <c r="B15" s="353" t="s">
        <v>3611</v>
      </c>
      <c r="C15" s="354"/>
      <c r="D15" s="7"/>
      <c r="E15" s="7"/>
      <c r="F15" s="7"/>
      <c r="G15" s="7"/>
      <c r="H15" s="7"/>
      <c r="I15" s="7"/>
      <c r="J15" s="7"/>
      <c r="K15" s="7"/>
      <c r="L15" s="7"/>
      <c r="M15" s="7"/>
      <c r="N15" s="7"/>
      <c r="O15" s="7"/>
      <c r="P15" s="7"/>
    </row>
    <row r="16" spans="1:16" ht="51" hidden="1" customHeight="1" x14ac:dyDescent="0.2">
      <c r="A16" s="288" t="s">
        <v>3612</v>
      </c>
      <c r="B16" s="353" t="s">
        <v>3613</v>
      </c>
      <c r="C16" s="354"/>
      <c r="D16" s="7"/>
      <c r="E16" s="7"/>
      <c r="F16" s="7"/>
      <c r="G16" s="7"/>
      <c r="H16" s="7"/>
      <c r="I16" s="7"/>
      <c r="J16" s="7"/>
      <c r="K16" s="7"/>
      <c r="L16" s="7"/>
      <c r="M16" s="7"/>
      <c r="N16" s="7"/>
      <c r="O16" s="7"/>
      <c r="P16" s="7"/>
    </row>
    <row r="17" spans="1:16" ht="27.75" hidden="1" customHeight="1" x14ac:dyDescent="0.2">
      <c r="A17" s="288" t="s">
        <v>3614</v>
      </c>
      <c r="B17" s="353" t="s">
        <v>3615</v>
      </c>
      <c r="C17" s="354"/>
      <c r="D17" s="7"/>
      <c r="E17" s="7"/>
      <c r="F17" s="7"/>
      <c r="G17" s="7"/>
      <c r="H17" s="7"/>
      <c r="I17" s="7"/>
      <c r="J17" s="7"/>
      <c r="K17" s="7"/>
      <c r="L17" s="7"/>
      <c r="M17" s="7"/>
      <c r="N17" s="7"/>
      <c r="O17" s="7"/>
      <c r="P17" s="7"/>
    </row>
    <row r="18" spans="1:16" ht="27.75" hidden="1" customHeight="1" x14ac:dyDescent="0.2">
      <c r="A18" s="288" t="s">
        <v>3616</v>
      </c>
      <c r="B18" s="353" t="s">
        <v>3617</v>
      </c>
      <c r="C18" s="354"/>
      <c r="D18" s="7"/>
      <c r="E18" s="7"/>
      <c r="F18" s="7"/>
      <c r="G18" s="7"/>
      <c r="H18" s="7"/>
      <c r="I18" s="7"/>
      <c r="J18" s="7"/>
      <c r="K18" s="7"/>
      <c r="L18" s="7"/>
      <c r="M18" s="7"/>
      <c r="N18" s="7"/>
      <c r="O18" s="7"/>
      <c r="P18" s="7"/>
    </row>
    <row r="19" spans="1:16" ht="45" hidden="1" customHeight="1" x14ac:dyDescent="0.2">
      <c r="A19" s="288" t="s">
        <v>3616</v>
      </c>
      <c r="B19" s="353" t="s">
        <v>3618</v>
      </c>
      <c r="C19" s="354"/>
      <c r="D19" s="7"/>
      <c r="E19" s="7"/>
      <c r="F19" s="7"/>
      <c r="G19" s="7"/>
      <c r="H19" s="7"/>
      <c r="I19" s="7"/>
      <c r="J19" s="7"/>
      <c r="K19" s="7"/>
      <c r="L19" s="7"/>
      <c r="M19" s="7"/>
      <c r="N19" s="7"/>
      <c r="O19" s="7"/>
      <c r="P19" s="7"/>
    </row>
    <row r="20" spans="1:16" ht="45" hidden="1" customHeight="1" x14ac:dyDescent="0.2">
      <c r="A20" s="288" t="s">
        <v>3619</v>
      </c>
      <c r="B20" s="353" t="s">
        <v>3620</v>
      </c>
      <c r="C20" s="354"/>
      <c r="D20" s="7"/>
      <c r="E20" s="7"/>
      <c r="F20" s="7"/>
      <c r="G20" s="7"/>
      <c r="H20" s="7"/>
      <c r="I20" s="7"/>
      <c r="J20" s="7"/>
      <c r="K20" s="7"/>
      <c r="L20" s="7"/>
      <c r="M20" s="7"/>
      <c r="N20" s="7"/>
      <c r="O20" s="7"/>
      <c r="P20" s="7"/>
    </row>
    <row r="21" spans="1:16" ht="30" hidden="1" customHeight="1" x14ac:dyDescent="0.2">
      <c r="A21" s="288" t="s">
        <v>3621</v>
      </c>
      <c r="B21" s="353" t="s">
        <v>3622</v>
      </c>
      <c r="C21" s="354"/>
      <c r="D21" s="7"/>
      <c r="E21" s="7"/>
      <c r="F21" s="7"/>
      <c r="G21" s="7"/>
      <c r="H21" s="7"/>
      <c r="I21" s="7"/>
      <c r="J21" s="7"/>
      <c r="K21" s="7"/>
      <c r="L21" s="7"/>
      <c r="M21" s="7"/>
      <c r="N21" s="7"/>
      <c r="O21" s="7"/>
      <c r="P21" s="7"/>
    </row>
    <row r="22" spans="1:16" ht="30" hidden="1" customHeight="1" x14ac:dyDescent="0.2">
      <c r="A22" s="288" t="s">
        <v>3623</v>
      </c>
      <c r="B22" s="353" t="s">
        <v>3624</v>
      </c>
      <c r="C22" s="354"/>
      <c r="D22" s="7"/>
      <c r="E22" s="7"/>
      <c r="F22" s="7"/>
      <c r="G22" s="7"/>
      <c r="H22" s="7"/>
      <c r="I22" s="7"/>
      <c r="J22" s="7"/>
      <c r="K22" s="7"/>
      <c r="L22" s="7"/>
      <c r="M22" s="7"/>
      <c r="N22" s="7"/>
      <c r="O22" s="7"/>
      <c r="P22" s="7"/>
    </row>
    <row r="23" spans="1:16" ht="30" hidden="1" customHeight="1" x14ac:dyDescent="0.2">
      <c r="A23" s="288" t="s">
        <v>3625</v>
      </c>
      <c r="B23" s="353" t="s">
        <v>3626</v>
      </c>
      <c r="C23" s="354"/>
      <c r="D23" s="7"/>
      <c r="E23" s="7"/>
      <c r="F23" s="7"/>
      <c r="G23" s="7"/>
      <c r="H23" s="7"/>
      <c r="I23" s="7"/>
      <c r="J23" s="7"/>
      <c r="K23" s="7"/>
      <c r="L23" s="7"/>
      <c r="M23" s="7"/>
      <c r="N23" s="7"/>
      <c r="O23" s="7"/>
      <c r="P23" s="7"/>
    </row>
    <row r="24" spans="1:16" ht="30" hidden="1" customHeight="1" x14ac:dyDescent="0.2">
      <c r="A24" s="288" t="s">
        <v>3627</v>
      </c>
      <c r="B24" s="353" t="s">
        <v>3628</v>
      </c>
      <c r="C24" s="354"/>
      <c r="D24" s="7"/>
      <c r="E24" s="7"/>
      <c r="F24" s="7"/>
      <c r="G24" s="7"/>
      <c r="H24" s="7"/>
      <c r="I24" s="7"/>
      <c r="J24" s="7"/>
      <c r="K24" s="7"/>
      <c r="L24" s="7"/>
      <c r="M24" s="7"/>
      <c r="N24" s="7"/>
      <c r="O24" s="7"/>
      <c r="P24" s="7"/>
    </row>
    <row r="25" spans="1:16" ht="30" hidden="1" customHeight="1" x14ac:dyDescent="0.2">
      <c r="A25" s="288" t="s">
        <v>3629</v>
      </c>
      <c r="B25" s="353" t="s">
        <v>3630</v>
      </c>
      <c r="C25" s="354"/>
      <c r="D25" s="7"/>
      <c r="E25" s="7"/>
      <c r="F25" s="7"/>
      <c r="G25" s="7"/>
      <c r="H25" s="7"/>
      <c r="I25" s="7"/>
      <c r="J25" s="7"/>
      <c r="K25" s="7"/>
      <c r="L25" s="7"/>
      <c r="M25" s="7"/>
      <c r="N25" s="7"/>
      <c r="O25" s="7"/>
      <c r="P25" s="7"/>
    </row>
    <row r="26" spans="1:16" ht="30" hidden="1" customHeight="1" x14ac:dyDescent="0.2">
      <c r="A26" s="288" t="s">
        <v>3631</v>
      </c>
      <c r="B26" s="353" t="s">
        <v>3632</v>
      </c>
      <c r="C26" s="354"/>
      <c r="D26" s="7"/>
      <c r="E26" s="7"/>
      <c r="F26" s="7"/>
      <c r="G26" s="7"/>
      <c r="H26" s="7"/>
      <c r="I26" s="7"/>
      <c r="J26" s="7"/>
      <c r="K26" s="7"/>
      <c r="L26" s="7"/>
      <c r="M26" s="7"/>
      <c r="N26" s="7"/>
      <c r="O26" s="7"/>
      <c r="P26" s="7"/>
    </row>
    <row r="27" spans="1:16" ht="70.5" hidden="1" customHeight="1" x14ac:dyDescent="0.2">
      <c r="A27" s="288" t="s">
        <v>3633</v>
      </c>
      <c r="B27" s="353" t="s">
        <v>3634</v>
      </c>
      <c r="C27" s="354"/>
      <c r="D27" s="7"/>
      <c r="E27" s="7"/>
      <c r="F27" s="7"/>
      <c r="G27" s="7"/>
      <c r="H27" s="7"/>
      <c r="I27" s="7"/>
      <c r="J27" s="7"/>
      <c r="K27" s="7"/>
      <c r="L27" s="7"/>
      <c r="M27" s="7"/>
      <c r="N27" s="7"/>
      <c r="O27" s="7"/>
      <c r="P27" s="7"/>
    </row>
    <row r="28" spans="1:16" ht="48" hidden="1" customHeight="1" x14ac:dyDescent="0.2">
      <c r="A28" s="288" t="s">
        <v>3635</v>
      </c>
      <c r="B28" s="353" t="s">
        <v>3636</v>
      </c>
      <c r="C28" s="354"/>
      <c r="D28" s="7"/>
      <c r="E28" s="7"/>
      <c r="F28" s="7"/>
      <c r="G28" s="7"/>
      <c r="H28" s="7"/>
      <c r="I28" s="7"/>
      <c r="J28" s="7"/>
      <c r="K28" s="7"/>
      <c r="L28" s="7"/>
      <c r="M28" s="7"/>
      <c r="N28" s="7"/>
      <c r="O28" s="7"/>
      <c r="P28" s="7"/>
    </row>
    <row r="29" spans="1:16" ht="100.5" hidden="1" customHeight="1" x14ac:dyDescent="0.2">
      <c r="A29" s="288" t="s">
        <v>3637</v>
      </c>
      <c r="B29" s="353" t="s">
        <v>3638</v>
      </c>
      <c r="C29" s="354"/>
      <c r="D29" s="7"/>
      <c r="E29" s="7"/>
      <c r="F29" s="7"/>
      <c r="G29" s="7"/>
      <c r="H29" s="7"/>
      <c r="I29" s="7"/>
      <c r="J29" s="7"/>
      <c r="K29" s="7"/>
      <c r="L29" s="7"/>
      <c r="M29" s="7"/>
      <c r="N29" s="7"/>
      <c r="O29" s="7"/>
      <c r="P29" s="7"/>
    </row>
    <row r="30" spans="1:16" ht="45" hidden="1" customHeight="1" x14ac:dyDescent="0.2">
      <c r="A30" s="288" t="s">
        <v>3639</v>
      </c>
      <c r="B30" s="353" t="s">
        <v>3640</v>
      </c>
      <c r="C30" s="354"/>
      <c r="D30" s="7"/>
      <c r="E30" s="7"/>
      <c r="F30" s="7"/>
      <c r="G30" s="7"/>
      <c r="H30" s="7"/>
      <c r="I30" s="7"/>
      <c r="J30" s="7"/>
      <c r="K30" s="7"/>
      <c r="L30" s="7"/>
      <c r="M30" s="7"/>
      <c r="N30" s="7"/>
      <c r="O30" s="7"/>
      <c r="P30" s="7"/>
    </row>
    <row r="31" spans="1:16" ht="45" hidden="1" customHeight="1" x14ac:dyDescent="0.2">
      <c r="A31" s="288" t="s">
        <v>3641</v>
      </c>
      <c r="B31" s="353" t="s">
        <v>3642</v>
      </c>
      <c r="C31" s="354"/>
      <c r="D31" s="7"/>
      <c r="E31" s="7"/>
      <c r="F31" s="7"/>
      <c r="G31" s="7"/>
      <c r="H31" s="7"/>
      <c r="I31" s="7"/>
      <c r="J31" s="7"/>
      <c r="K31" s="7"/>
      <c r="L31" s="7"/>
      <c r="M31" s="7"/>
      <c r="N31" s="7"/>
      <c r="O31" s="7"/>
      <c r="P31" s="7"/>
    </row>
    <row r="32" spans="1:16" ht="45" hidden="1" customHeight="1" x14ac:dyDescent="0.2">
      <c r="A32" s="288" t="s">
        <v>3643</v>
      </c>
      <c r="B32" s="353" t="s">
        <v>3644</v>
      </c>
      <c r="C32" s="354"/>
      <c r="D32" s="7"/>
      <c r="E32" s="7"/>
      <c r="F32" s="7"/>
      <c r="G32" s="7"/>
      <c r="H32" s="7"/>
      <c r="I32" s="7"/>
      <c r="J32" s="7"/>
      <c r="K32" s="7"/>
      <c r="L32" s="7"/>
      <c r="M32" s="7"/>
      <c r="N32" s="7"/>
      <c r="O32" s="7"/>
      <c r="P32" s="7"/>
    </row>
    <row r="33" spans="1:16" ht="72" hidden="1" customHeight="1" x14ac:dyDescent="0.2">
      <c r="A33" s="288" t="s">
        <v>3645</v>
      </c>
      <c r="B33" s="353" t="s">
        <v>3646</v>
      </c>
      <c r="C33" s="354"/>
      <c r="D33" s="7"/>
      <c r="E33" s="7"/>
      <c r="F33" s="7"/>
      <c r="G33" s="7"/>
      <c r="H33" s="7"/>
      <c r="I33" s="7"/>
      <c r="J33" s="7"/>
      <c r="K33" s="7"/>
      <c r="L33" s="7"/>
      <c r="M33" s="7"/>
      <c r="N33" s="7"/>
      <c r="O33" s="7"/>
      <c r="P33" s="7"/>
    </row>
    <row r="34" spans="1:16" ht="79.5" hidden="1" customHeight="1" x14ac:dyDescent="0.2">
      <c r="A34" s="288" t="s">
        <v>3647</v>
      </c>
      <c r="B34" s="353" t="s">
        <v>3648</v>
      </c>
      <c r="C34" s="354"/>
      <c r="D34" s="7"/>
      <c r="E34" s="7"/>
      <c r="F34" s="7"/>
      <c r="G34" s="7"/>
      <c r="H34" s="7"/>
      <c r="I34" s="7"/>
      <c r="J34" s="7"/>
      <c r="K34" s="7"/>
      <c r="L34" s="7"/>
      <c r="M34" s="7"/>
      <c r="N34" s="7"/>
      <c r="O34" s="7"/>
      <c r="P34" s="7"/>
    </row>
    <row r="35" spans="1:16" ht="70.5" hidden="1" customHeight="1" x14ac:dyDescent="0.2">
      <c r="A35" s="288" t="s">
        <v>3649</v>
      </c>
      <c r="B35" s="353" t="s">
        <v>3650</v>
      </c>
      <c r="C35" s="354"/>
      <c r="D35" s="7"/>
      <c r="E35" s="7"/>
      <c r="F35" s="7"/>
      <c r="G35" s="7"/>
      <c r="H35" s="7"/>
      <c r="I35" s="7"/>
      <c r="J35" s="7"/>
      <c r="K35" s="7"/>
      <c r="L35" s="7"/>
      <c r="M35" s="7"/>
      <c r="N35" s="7"/>
      <c r="O35" s="7"/>
      <c r="P35" s="7"/>
    </row>
    <row r="36" spans="1:16" ht="45.75" hidden="1" customHeight="1" x14ac:dyDescent="0.2">
      <c r="A36" s="288" t="s">
        <v>3651</v>
      </c>
      <c r="B36" s="353" t="s">
        <v>3652</v>
      </c>
      <c r="C36" s="354"/>
      <c r="D36" s="7"/>
      <c r="E36" s="7"/>
      <c r="F36" s="7"/>
      <c r="G36" s="7"/>
      <c r="H36" s="7"/>
      <c r="I36" s="7"/>
      <c r="J36" s="7"/>
      <c r="K36" s="7"/>
      <c r="L36" s="7"/>
      <c r="M36" s="7"/>
      <c r="N36" s="7"/>
      <c r="O36" s="7"/>
      <c r="P36" s="7"/>
    </row>
    <row r="37" spans="1:16" ht="54.75" hidden="1" customHeight="1" x14ac:dyDescent="0.2">
      <c r="A37" s="288" t="s">
        <v>3653</v>
      </c>
      <c r="B37" s="353" t="s">
        <v>3654</v>
      </c>
      <c r="C37" s="354"/>
      <c r="D37" s="7"/>
      <c r="E37" s="7"/>
      <c r="F37" s="7"/>
      <c r="G37" s="7"/>
      <c r="H37" s="7"/>
      <c r="I37" s="7"/>
      <c r="J37" s="7"/>
      <c r="K37" s="7"/>
      <c r="L37" s="7"/>
      <c r="M37" s="7"/>
      <c r="N37" s="7"/>
      <c r="O37" s="7"/>
      <c r="P37" s="7"/>
    </row>
    <row r="38" spans="1:16" ht="37.5" hidden="1" customHeight="1" x14ac:dyDescent="0.2">
      <c r="A38" s="288" t="s">
        <v>3655</v>
      </c>
      <c r="B38" s="353" t="s">
        <v>3656</v>
      </c>
      <c r="C38" s="354"/>
      <c r="D38" s="7"/>
      <c r="E38" s="7"/>
      <c r="F38" s="7"/>
      <c r="G38" s="7"/>
      <c r="H38" s="7"/>
      <c r="I38" s="7"/>
      <c r="J38" s="7"/>
      <c r="K38" s="7"/>
      <c r="L38" s="7"/>
      <c r="M38" s="7"/>
      <c r="N38" s="7"/>
      <c r="O38" s="7"/>
      <c r="P38" s="7"/>
    </row>
    <row r="39" spans="1:16" ht="61.5" hidden="1" customHeight="1" x14ac:dyDescent="0.2">
      <c r="A39" s="288" t="s">
        <v>3657</v>
      </c>
      <c r="B39" s="353" t="s">
        <v>3658</v>
      </c>
      <c r="C39" s="354"/>
      <c r="D39" s="7"/>
      <c r="E39" s="7"/>
      <c r="F39" s="7"/>
      <c r="G39" s="7"/>
      <c r="H39" s="7"/>
      <c r="I39" s="7"/>
      <c r="J39" s="7"/>
      <c r="K39" s="7"/>
      <c r="L39" s="7"/>
      <c r="M39" s="7"/>
      <c r="N39" s="7"/>
      <c r="O39" s="7"/>
      <c r="P39" s="7"/>
    </row>
    <row r="40" spans="1:16" ht="53.25" hidden="1" customHeight="1" x14ac:dyDescent="0.2">
      <c r="A40" s="288" t="s">
        <v>3659</v>
      </c>
      <c r="B40" s="353" t="s">
        <v>3660</v>
      </c>
      <c r="C40" s="354"/>
      <c r="D40" s="7"/>
      <c r="E40" s="7"/>
      <c r="F40" s="7"/>
      <c r="G40" s="7"/>
      <c r="H40" s="7"/>
      <c r="I40" s="7"/>
      <c r="J40" s="7"/>
      <c r="K40" s="7"/>
      <c r="L40" s="7"/>
      <c r="M40" s="7"/>
      <c r="N40" s="7"/>
      <c r="O40" s="7"/>
      <c r="P40" s="7"/>
    </row>
    <row r="41" spans="1:16" ht="73.5" hidden="1" customHeight="1" x14ac:dyDescent="0.2">
      <c r="A41" s="288" t="s">
        <v>3661</v>
      </c>
      <c r="B41" s="353" t="s">
        <v>3662</v>
      </c>
      <c r="C41" s="354"/>
      <c r="D41" s="7"/>
      <c r="E41" s="7"/>
      <c r="F41" s="7"/>
      <c r="G41" s="7"/>
      <c r="H41" s="7"/>
      <c r="I41" s="7"/>
      <c r="J41" s="7"/>
      <c r="K41" s="7"/>
      <c r="L41" s="7"/>
      <c r="M41" s="7"/>
      <c r="N41" s="7"/>
      <c r="O41" s="7"/>
      <c r="P41" s="7"/>
    </row>
    <row r="42" spans="1:16" ht="57.75" hidden="1" customHeight="1" x14ac:dyDescent="0.2">
      <c r="A42" s="288" t="s">
        <v>3663</v>
      </c>
      <c r="B42" s="353" t="s">
        <v>3664</v>
      </c>
      <c r="C42" s="354"/>
      <c r="D42" s="7"/>
      <c r="E42" s="7"/>
      <c r="F42" s="7"/>
      <c r="G42" s="7"/>
      <c r="H42" s="7"/>
      <c r="I42" s="7"/>
      <c r="J42" s="7"/>
      <c r="K42" s="7"/>
      <c r="L42" s="7"/>
      <c r="M42" s="7"/>
      <c r="N42" s="7"/>
      <c r="O42" s="7"/>
      <c r="P42" s="7"/>
    </row>
    <row r="43" spans="1:16" ht="84" hidden="1" customHeight="1" x14ac:dyDescent="0.2">
      <c r="A43" s="288" t="s">
        <v>3665</v>
      </c>
      <c r="B43" s="353" t="s">
        <v>3666</v>
      </c>
      <c r="C43" s="354"/>
      <c r="D43" s="7"/>
      <c r="E43" s="7"/>
      <c r="F43" s="7"/>
      <c r="G43" s="7"/>
      <c r="H43" s="7"/>
      <c r="I43" s="7"/>
      <c r="J43" s="7"/>
      <c r="K43" s="7"/>
      <c r="L43" s="7"/>
      <c r="M43" s="7"/>
      <c r="N43" s="7"/>
      <c r="O43" s="7"/>
      <c r="P43" s="7"/>
    </row>
    <row r="44" spans="1:16" ht="48" hidden="1" customHeight="1" x14ac:dyDescent="0.2">
      <c r="A44" s="288" t="s">
        <v>3667</v>
      </c>
      <c r="B44" s="353" t="s">
        <v>3668</v>
      </c>
      <c r="C44" s="354"/>
      <c r="D44" s="7"/>
      <c r="E44" s="7"/>
      <c r="F44" s="7"/>
      <c r="G44" s="7"/>
      <c r="H44" s="7"/>
      <c r="I44" s="7"/>
      <c r="J44" s="7"/>
      <c r="K44" s="7"/>
      <c r="L44" s="7"/>
      <c r="M44" s="7"/>
      <c r="N44" s="7"/>
      <c r="O44" s="7"/>
      <c r="P44" s="7"/>
    </row>
    <row r="45" spans="1:16" ht="57" hidden="1" customHeight="1" x14ac:dyDescent="0.2">
      <c r="A45" s="288" t="s">
        <v>3669</v>
      </c>
      <c r="B45" s="353" t="s">
        <v>3670</v>
      </c>
      <c r="C45" s="354"/>
      <c r="D45" s="7"/>
      <c r="E45" s="7"/>
      <c r="F45" s="7"/>
      <c r="G45" s="7"/>
      <c r="H45" s="7"/>
      <c r="I45" s="7"/>
      <c r="J45" s="7"/>
      <c r="K45" s="7"/>
      <c r="L45" s="7"/>
      <c r="M45" s="7"/>
      <c r="N45" s="7"/>
      <c r="O45" s="7"/>
      <c r="P45" s="7"/>
    </row>
    <row r="46" spans="1:16" ht="73.5" hidden="1" customHeight="1" x14ac:dyDescent="0.2">
      <c r="A46" s="288" t="s">
        <v>3671</v>
      </c>
      <c r="B46" s="353" t="s">
        <v>3672</v>
      </c>
      <c r="C46" s="354"/>
      <c r="D46" s="7"/>
      <c r="E46" s="7"/>
      <c r="F46" s="7"/>
      <c r="G46" s="7"/>
      <c r="H46" s="7"/>
      <c r="I46" s="7"/>
      <c r="J46" s="7"/>
      <c r="K46" s="7"/>
      <c r="L46" s="7"/>
      <c r="M46" s="7"/>
      <c r="N46" s="7"/>
      <c r="O46" s="7"/>
      <c r="P46" s="7"/>
    </row>
    <row r="47" spans="1:16" ht="66" hidden="1" customHeight="1" x14ac:dyDescent="0.2">
      <c r="A47" s="289" t="s">
        <v>3673</v>
      </c>
      <c r="B47" s="361" t="s">
        <v>3674</v>
      </c>
      <c r="C47" s="361"/>
      <c r="D47" s="7"/>
      <c r="E47" s="7"/>
      <c r="F47" s="7"/>
      <c r="G47" s="7"/>
      <c r="H47" s="7"/>
      <c r="I47" s="7"/>
      <c r="J47" s="7"/>
      <c r="K47" s="7"/>
      <c r="L47" s="7"/>
      <c r="M47" s="7"/>
      <c r="N47" s="7"/>
      <c r="O47" s="7"/>
      <c r="P47" s="7"/>
    </row>
    <row r="48" spans="1:16" ht="123.75" customHeight="1" x14ac:dyDescent="0.2">
      <c r="A48" s="289" t="s">
        <v>3675</v>
      </c>
      <c r="B48" s="353" t="s">
        <v>3676</v>
      </c>
      <c r="C48" s="354"/>
      <c r="D48" s="7"/>
      <c r="E48" s="7"/>
      <c r="F48" s="7"/>
      <c r="G48" s="7"/>
      <c r="H48" s="7"/>
      <c r="I48" s="7"/>
      <c r="J48" s="7"/>
      <c r="K48" s="7"/>
      <c r="L48" s="7"/>
      <c r="M48" s="7"/>
      <c r="N48" s="7"/>
      <c r="O48" s="7"/>
      <c r="P48" s="7"/>
    </row>
    <row r="49" spans="1:17" ht="34.5" customHeight="1" x14ac:dyDescent="0.2">
      <c r="A49" s="289" t="s">
        <v>3677</v>
      </c>
      <c r="B49" s="353" t="s">
        <v>3678</v>
      </c>
      <c r="C49" s="354"/>
      <c r="D49" s="7"/>
      <c r="E49" s="7"/>
      <c r="F49" s="7"/>
      <c r="G49" s="7"/>
      <c r="H49" s="7"/>
      <c r="I49" s="7"/>
      <c r="J49" s="7"/>
      <c r="K49" s="7"/>
      <c r="L49" s="7"/>
      <c r="M49" s="7"/>
      <c r="N49" s="7"/>
      <c r="O49" s="7"/>
      <c r="P49" s="7"/>
    </row>
    <row r="50" spans="1:17" ht="34.5" customHeight="1" x14ac:dyDescent="0.2">
      <c r="A50" s="289" t="s">
        <v>3679</v>
      </c>
      <c r="B50" s="353" t="s">
        <v>3680</v>
      </c>
      <c r="C50" s="354"/>
      <c r="D50" s="7"/>
      <c r="E50" s="7"/>
      <c r="F50" s="7"/>
      <c r="G50" s="7"/>
      <c r="H50" s="7"/>
      <c r="I50" s="7"/>
      <c r="J50" s="7"/>
      <c r="K50" s="7"/>
      <c r="L50" s="7"/>
      <c r="M50" s="7"/>
      <c r="N50" s="7"/>
      <c r="O50" s="7"/>
      <c r="P50" s="7"/>
    </row>
    <row r="51" spans="1:17" ht="31.5" customHeight="1" x14ac:dyDescent="0.2">
      <c r="A51" s="289" t="s">
        <v>3681</v>
      </c>
      <c r="B51" s="353" t="s">
        <v>3682</v>
      </c>
      <c r="C51" s="354"/>
      <c r="D51" s="7"/>
      <c r="E51" s="7"/>
      <c r="F51" s="7"/>
      <c r="G51" s="7"/>
      <c r="H51" s="7"/>
      <c r="I51" s="7"/>
      <c r="J51" s="7"/>
      <c r="K51" s="7"/>
      <c r="L51" s="7"/>
      <c r="M51" s="7"/>
      <c r="N51" s="7"/>
      <c r="O51" s="7"/>
      <c r="P51" s="7"/>
    </row>
    <row r="52" spans="1:17" ht="31.5" customHeight="1" x14ac:dyDescent="0.2">
      <c r="A52" s="289" t="s">
        <v>3683</v>
      </c>
      <c r="B52" s="353" t="s">
        <v>3684</v>
      </c>
      <c r="C52" s="354"/>
      <c r="D52" s="7"/>
      <c r="E52" s="7"/>
      <c r="F52" s="7"/>
      <c r="G52" s="7"/>
      <c r="H52" s="7"/>
      <c r="I52" s="7"/>
      <c r="J52" s="7"/>
      <c r="K52" s="7"/>
      <c r="L52" s="7"/>
      <c r="M52" s="7"/>
      <c r="N52" s="7"/>
      <c r="O52" s="7"/>
      <c r="P52" s="7"/>
    </row>
    <row r="53" spans="1:17" ht="31.5" customHeight="1" x14ac:dyDescent="0.2">
      <c r="A53" s="289" t="s">
        <v>3685</v>
      </c>
      <c r="B53" s="362" t="s">
        <v>3686</v>
      </c>
      <c r="C53" s="363"/>
      <c r="D53" s="7"/>
      <c r="E53" s="7"/>
      <c r="F53" s="7"/>
      <c r="G53" s="7"/>
      <c r="H53" s="7"/>
      <c r="I53" s="7"/>
      <c r="J53" s="7"/>
      <c r="K53" s="7"/>
      <c r="L53" s="7"/>
      <c r="M53" s="7"/>
      <c r="N53" s="7"/>
      <c r="O53" s="7"/>
      <c r="P53" s="7"/>
    </row>
    <row r="54" spans="1:17" ht="31.5" customHeight="1" x14ac:dyDescent="0.2">
      <c r="A54" s="289" t="s">
        <v>3687</v>
      </c>
      <c r="B54" s="362" t="s">
        <v>3688</v>
      </c>
      <c r="C54" s="363"/>
      <c r="D54" s="7"/>
      <c r="E54" s="7"/>
      <c r="F54" s="7"/>
      <c r="G54" s="7"/>
      <c r="H54" s="7"/>
      <c r="I54" s="7"/>
      <c r="J54" s="7"/>
      <c r="K54" s="7"/>
      <c r="L54" s="7"/>
      <c r="M54" s="7"/>
      <c r="N54" s="7"/>
      <c r="O54" s="7"/>
      <c r="P54" s="7"/>
    </row>
    <row r="55" spans="1:17" ht="54.6" customHeight="1" x14ac:dyDescent="0.2">
      <c r="A55" s="289" t="s">
        <v>3689</v>
      </c>
      <c r="B55" s="362" t="s">
        <v>3690</v>
      </c>
      <c r="C55" s="363"/>
      <c r="D55" s="7"/>
      <c r="E55" s="7"/>
      <c r="F55" s="7"/>
      <c r="G55" s="7"/>
      <c r="H55" s="7"/>
      <c r="I55" s="7"/>
      <c r="J55" s="7"/>
      <c r="K55" s="7"/>
      <c r="L55" s="7"/>
      <c r="M55" s="7"/>
      <c r="N55" s="7"/>
      <c r="O55" s="7"/>
      <c r="P55" s="7"/>
    </row>
    <row r="56" spans="1:17" ht="54.6" customHeight="1" x14ac:dyDescent="0.2">
      <c r="A56" s="289" t="s">
        <v>3691</v>
      </c>
      <c r="B56" s="362" t="s">
        <v>3692</v>
      </c>
      <c r="C56" s="363"/>
      <c r="D56" s="7"/>
      <c r="E56" s="7"/>
      <c r="F56" s="7"/>
      <c r="G56" s="7"/>
      <c r="H56" s="7"/>
      <c r="I56" s="7"/>
      <c r="J56" s="7"/>
      <c r="K56" s="7"/>
      <c r="L56" s="7"/>
      <c r="M56" s="7"/>
      <c r="N56" s="7"/>
      <c r="O56" s="7"/>
      <c r="P56" s="7"/>
    </row>
    <row r="57" spans="1:17" ht="54" customHeight="1" x14ac:dyDescent="0.2">
      <c r="A57" s="289" t="s">
        <v>3693</v>
      </c>
      <c r="B57" s="362" t="s">
        <v>3694</v>
      </c>
      <c r="C57" s="363"/>
      <c r="D57" s="7"/>
      <c r="E57" s="7"/>
      <c r="F57" s="7"/>
      <c r="G57" s="7"/>
      <c r="H57" s="7"/>
      <c r="I57" s="7"/>
      <c r="J57" s="7"/>
      <c r="K57" s="7"/>
      <c r="L57" s="7"/>
      <c r="M57" s="7"/>
      <c r="N57" s="7"/>
      <c r="O57" s="7"/>
      <c r="P57" s="7"/>
    </row>
    <row r="58" spans="1:17" ht="31.15" customHeight="1" x14ac:dyDescent="0.2">
      <c r="A58" s="289" t="s">
        <v>3695</v>
      </c>
      <c r="B58" s="359" t="s">
        <v>3696</v>
      </c>
      <c r="C58" s="360"/>
      <c r="D58" s="7"/>
      <c r="E58" s="7"/>
      <c r="F58" s="7"/>
      <c r="G58" s="7"/>
      <c r="H58" s="7"/>
      <c r="I58" s="7"/>
      <c r="J58" s="7"/>
      <c r="K58" s="7"/>
      <c r="L58" s="7"/>
      <c r="M58" s="7"/>
      <c r="N58" s="7"/>
      <c r="O58" s="7"/>
      <c r="P58" s="7"/>
    </row>
    <row r="59" spans="1:17" ht="46.5" customHeight="1" x14ac:dyDescent="0.2">
      <c r="A59" s="286" t="s">
        <v>3697</v>
      </c>
      <c r="B59" s="351" t="s">
        <v>3698</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3.1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1" customHeight="1" x14ac:dyDescent="0.2">
      <c r="A7" s="27" t="s">
        <v>16</v>
      </c>
    </row>
    <row r="8" spans="1:7" ht="71.45" customHeight="1" x14ac:dyDescent="0.2">
      <c r="A8" s="28" t="s">
        <v>17</v>
      </c>
    </row>
    <row r="9" spans="1:7" ht="20.45" customHeight="1" x14ac:dyDescent="0.2">
      <c r="A9" s="25" t="s">
        <v>18</v>
      </c>
    </row>
    <row r="10" spans="1:7" ht="40.9"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7" sqref="I7"/>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5" width="14.42578125" style="30" customWidth="1"/>
    <col min="26" max="16384" width="14.42578125" style="30"/>
  </cols>
  <sheetData>
    <row r="2" spans="1:23" s="32" customFormat="1" ht="37.5" customHeight="1" x14ac:dyDescent="0.2">
      <c r="A2" s="296" t="s">
        <v>21</v>
      </c>
      <c r="B2" s="297"/>
      <c r="C2" s="297"/>
      <c r="D2" s="297"/>
      <c r="E2" s="297"/>
      <c r="F2" s="297"/>
      <c r="G2" s="297"/>
      <c r="H2" s="297"/>
      <c r="I2" s="297"/>
      <c r="J2" s="37"/>
      <c r="K2" s="37"/>
      <c r="L2" s="37"/>
      <c r="M2" s="37"/>
      <c r="N2" s="37"/>
      <c r="O2" s="37"/>
      <c r="P2" s="37"/>
      <c r="Q2" s="37"/>
      <c r="R2" s="37"/>
      <c r="S2" s="37"/>
      <c r="T2" s="37"/>
      <c r="U2" s="37"/>
      <c r="V2" s="37"/>
      <c r="W2" s="37"/>
    </row>
    <row r="3" spans="1:23" s="32" customFormat="1" ht="15.75" customHeight="1" x14ac:dyDescent="0.2">
      <c r="A3" s="37"/>
      <c r="B3" s="38"/>
      <c r="C3" s="38"/>
      <c r="D3" s="38"/>
      <c r="E3" s="38"/>
      <c r="F3" s="38"/>
      <c r="G3" s="38"/>
      <c r="H3" s="37"/>
      <c r="I3" s="39" t="s">
        <v>22</v>
      </c>
      <c r="J3" s="37"/>
      <c r="K3" s="37"/>
      <c r="L3" s="37"/>
      <c r="M3" s="37"/>
      <c r="N3" s="37"/>
      <c r="O3" s="37"/>
      <c r="P3" s="37"/>
      <c r="Q3" s="37"/>
      <c r="R3" s="37"/>
      <c r="S3" s="37"/>
      <c r="T3" s="37"/>
      <c r="U3" s="37"/>
      <c r="V3" s="37"/>
      <c r="W3" s="37"/>
    </row>
    <row r="4" spans="1:23" s="32" customFormat="1" ht="32.25" customHeight="1" x14ac:dyDescent="0.2">
      <c r="A4" s="298" t="s">
        <v>23</v>
      </c>
      <c r="B4" s="299"/>
      <c r="C4" s="299"/>
      <c r="D4" s="299"/>
      <c r="E4" s="299"/>
      <c r="F4" s="299"/>
      <c r="G4" s="299"/>
      <c r="H4" s="299"/>
      <c r="I4" s="299"/>
      <c r="J4" s="37"/>
      <c r="K4" s="41"/>
      <c r="L4" s="37"/>
      <c r="M4" s="37"/>
      <c r="N4" s="37"/>
      <c r="O4" s="37"/>
      <c r="P4" s="37"/>
      <c r="Q4" s="37"/>
      <c r="R4" s="37"/>
      <c r="S4" s="37"/>
      <c r="T4" s="37"/>
      <c r="U4" s="37"/>
      <c r="V4" s="37"/>
      <c r="W4" s="37"/>
    </row>
    <row r="5" spans="1:23" s="32" customFormat="1" ht="13.5" customHeight="1" x14ac:dyDescent="0.2">
      <c r="A5" s="40"/>
      <c r="B5" s="35"/>
      <c r="C5" s="35"/>
      <c r="D5" s="35"/>
      <c r="E5" s="35"/>
      <c r="F5" s="35"/>
      <c r="G5" s="35"/>
      <c r="H5" s="35"/>
      <c r="I5" s="35"/>
      <c r="J5" s="37"/>
      <c r="K5" s="37"/>
      <c r="L5" s="37"/>
      <c r="M5" s="37"/>
      <c r="N5" s="37"/>
      <c r="O5" s="37"/>
      <c r="P5" s="37"/>
      <c r="Q5" s="37"/>
      <c r="R5" s="37"/>
      <c r="S5" s="37"/>
      <c r="T5" s="37"/>
      <c r="U5" s="37"/>
      <c r="V5" s="37"/>
      <c r="W5" s="37"/>
    </row>
    <row r="6" spans="1:23" s="32" customFormat="1" ht="13.5" customHeight="1" x14ac:dyDescent="0.2">
      <c r="B6" s="33" t="s">
        <v>24</v>
      </c>
      <c r="C6" s="42">
        <v>10854</v>
      </c>
      <c r="D6" s="35"/>
      <c r="E6" s="43"/>
      <c r="F6" s="44"/>
      <c r="G6" s="44"/>
      <c r="H6" s="45" t="s">
        <v>25</v>
      </c>
      <c r="I6" s="46" t="s">
        <v>26</v>
      </c>
      <c r="J6" s="37"/>
      <c r="K6" s="37"/>
      <c r="L6" s="37"/>
      <c r="M6" s="37"/>
      <c r="N6" s="37"/>
      <c r="O6" s="37"/>
      <c r="P6" s="37"/>
      <c r="Q6" s="37"/>
      <c r="R6" s="37"/>
      <c r="S6" s="37"/>
      <c r="T6" s="37"/>
      <c r="U6" s="37"/>
      <c r="V6" s="37"/>
      <c r="W6" s="37"/>
    </row>
    <row r="7" spans="1:23" s="32" customFormat="1" ht="13.5" customHeight="1" x14ac:dyDescent="0.2">
      <c r="B7" s="33"/>
      <c r="C7" s="34"/>
      <c r="D7" s="35"/>
      <c r="E7" s="327" t="s">
        <v>27</v>
      </c>
      <c r="F7" s="300" t="s">
        <v>28</v>
      </c>
      <c r="G7" s="301"/>
      <c r="H7" s="36" t="str">
        <f>IF(OR(MAX(Skriveni!C2:F1010)&gt;0,MIN(Skriveni!C2:F1010)&lt;0),"DA","NE")</f>
        <v>DA</v>
      </c>
      <c r="I7" s="31" t="str">
        <f>IF(AND(H7="DA",Kont!E23&gt;0),Kont!E23,"Nema")</f>
        <v>Nema</v>
      </c>
      <c r="J7" s="37"/>
      <c r="K7" s="37"/>
      <c r="L7" s="37"/>
      <c r="M7" s="37"/>
      <c r="N7" s="37"/>
      <c r="O7" s="37"/>
      <c r="P7" s="37"/>
      <c r="Q7" s="37"/>
      <c r="R7" s="37"/>
      <c r="S7" s="37"/>
      <c r="T7" s="37"/>
      <c r="U7" s="37"/>
      <c r="V7" s="37"/>
      <c r="W7" s="37"/>
    </row>
    <row r="8" spans="1:23" s="32" customFormat="1" ht="44.25" customHeight="1" x14ac:dyDescent="0.2">
      <c r="B8" s="33" t="s">
        <v>29</v>
      </c>
      <c r="C8" s="47" t="s">
        <v>30</v>
      </c>
      <c r="D8" s="35"/>
      <c r="E8" s="327"/>
      <c r="F8" s="302" t="s">
        <v>31</v>
      </c>
      <c r="G8" s="303"/>
      <c r="H8" s="48" t="str">
        <f>IF(OR(MAX(Skriveni!C1011:D1400)&gt;0,MIN(Skriveni!C1011:D1400)&lt;0),"DA","NE")</f>
        <v>DA</v>
      </c>
      <c r="I8" s="49" t="str">
        <f>IF(AND(H8="DA",Kont!E298&gt;0),Kont!E298,"Nema")</f>
        <v>Nema</v>
      </c>
      <c r="J8" s="37"/>
      <c r="K8" s="37"/>
      <c r="L8" s="37"/>
      <c r="M8" s="37"/>
      <c r="N8" s="37"/>
      <c r="O8" s="37"/>
      <c r="P8" s="37"/>
      <c r="Q8" s="37"/>
      <c r="R8" s="37"/>
      <c r="S8" s="37"/>
      <c r="T8" s="37"/>
      <c r="U8" s="37"/>
      <c r="V8" s="37"/>
      <c r="W8" s="37"/>
    </row>
    <row r="9" spans="1:23" s="32" customFormat="1" ht="13.5" customHeight="1" x14ac:dyDescent="0.2">
      <c r="B9" s="50"/>
      <c r="C9" s="51"/>
      <c r="D9" s="35"/>
      <c r="E9" s="327"/>
      <c r="F9" s="294" t="s">
        <v>32</v>
      </c>
      <c r="G9" s="295"/>
      <c r="H9" s="52" t="str">
        <f>IF(OR(MAX(Skriveni!C1401:D1537)&gt;0,MIN(Skriveni!C1401:D1537)&lt;0),"DA","NE")</f>
        <v>DA</v>
      </c>
      <c r="I9" s="53" t="str">
        <f>IF(AND(H9="DA",Kont!E347&gt;0),Kont!E347,"Nema")</f>
        <v>Nema</v>
      </c>
      <c r="J9" s="37"/>
      <c r="K9" s="37"/>
      <c r="L9" s="37"/>
      <c r="M9" s="37"/>
      <c r="N9" s="37"/>
      <c r="O9" s="37"/>
      <c r="P9" s="37"/>
      <c r="Q9" s="37"/>
      <c r="R9" s="37"/>
      <c r="S9" s="37"/>
      <c r="T9" s="37"/>
      <c r="U9" s="37"/>
      <c r="V9" s="37"/>
      <c r="W9" s="37"/>
    </row>
    <row r="10" spans="1:23" s="32" customFormat="1" ht="13.5" customHeight="1" x14ac:dyDescent="0.2">
      <c r="B10" s="33" t="s">
        <v>33</v>
      </c>
      <c r="C10" s="54" t="s">
        <v>34</v>
      </c>
      <c r="D10" s="35"/>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7"/>
      <c r="K10" s="37"/>
      <c r="L10" s="37"/>
      <c r="M10" s="37"/>
      <c r="N10" s="37"/>
      <c r="O10" s="37"/>
      <c r="P10" s="37"/>
      <c r="Q10" s="37"/>
      <c r="R10" s="37"/>
      <c r="S10" s="37"/>
      <c r="T10" s="37"/>
      <c r="U10" s="37"/>
      <c r="V10" s="37"/>
      <c r="W10" s="37"/>
    </row>
    <row r="11" spans="1:23" s="32" customFormat="1" ht="13.5" customHeight="1" x14ac:dyDescent="0.2">
      <c r="B11" s="55"/>
      <c r="C11" s="56"/>
      <c r="D11" s="35"/>
      <c r="E11" s="327"/>
      <c r="F11" s="292" t="s">
        <v>36</v>
      </c>
      <c r="G11" s="293"/>
      <c r="H11" s="48" t="str">
        <f>IF(OR(MAX(Skriveni!C1582:C1686)&gt;0,MIN(Skriveni!C1582:C1686)&lt;0),"DA","NE")</f>
        <v>DA</v>
      </c>
      <c r="I11" s="49" t="str">
        <f>IF(AND(H11="DA",Kont!E342&gt;0),Kont!E342,"Nema")</f>
        <v>Nema</v>
      </c>
      <c r="J11" s="37"/>
      <c r="K11" s="37"/>
      <c r="L11" s="37"/>
      <c r="M11" s="37"/>
      <c r="N11" s="37"/>
      <c r="O11" s="37"/>
      <c r="P11" s="37"/>
      <c r="Q11" s="37"/>
      <c r="R11" s="37"/>
      <c r="S11" s="37"/>
      <c r="T11" s="37"/>
      <c r="U11" s="37"/>
      <c r="V11" s="37"/>
      <c r="W11" s="37"/>
    </row>
    <row r="12" spans="1:23" s="32" customFormat="1" ht="13.5" customHeight="1" x14ac:dyDescent="0.2">
      <c r="B12" s="55"/>
      <c r="C12" s="56" t="s">
        <v>37</v>
      </c>
      <c r="D12" s="35"/>
      <c r="E12" s="327"/>
      <c r="F12" s="290" t="s">
        <v>38</v>
      </c>
      <c r="G12" s="291"/>
      <c r="H12" s="57" t="s">
        <v>39</v>
      </c>
      <c r="I12" s="58" t="s">
        <v>40</v>
      </c>
      <c r="J12" s="59"/>
      <c r="K12" s="59"/>
      <c r="L12" s="37"/>
      <c r="M12" s="37"/>
      <c r="N12" s="37"/>
      <c r="O12" s="37"/>
      <c r="P12" s="37"/>
      <c r="Q12" s="37"/>
      <c r="R12" s="37"/>
      <c r="S12" s="37"/>
      <c r="T12" s="37"/>
      <c r="U12" s="37"/>
      <c r="V12" s="37"/>
      <c r="W12" s="37"/>
    </row>
    <row r="13" spans="1:23" s="32" customFormat="1" ht="22.9" customHeight="1" x14ac:dyDescent="0.2">
      <c r="B13" s="33" t="s">
        <v>41</v>
      </c>
      <c r="C13" s="60" t="s">
        <v>37</v>
      </c>
      <c r="D13" s="35"/>
      <c r="E13" s="327"/>
      <c r="F13" s="324" t="s">
        <v>42</v>
      </c>
      <c r="G13" s="325"/>
      <c r="H13" s="326"/>
      <c r="I13" s="61" t="str">
        <f>IF(Kont!E14&gt;0,Kont!E14,"Nema")</f>
        <v>Nema</v>
      </c>
      <c r="J13" s="37"/>
      <c r="K13" s="59"/>
      <c r="L13" s="37"/>
      <c r="M13" s="37"/>
      <c r="N13" s="37"/>
      <c r="O13" s="37"/>
      <c r="P13" s="37"/>
      <c r="Q13" s="37"/>
      <c r="R13" s="37"/>
      <c r="S13" s="37"/>
      <c r="T13" s="37"/>
      <c r="U13" s="37"/>
      <c r="V13" s="37"/>
      <c r="W13" s="37"/>
    </row>
    <row r="14" spans="1:23" s="32" customFormat="1" ht="13.5" customHeight="1" x14ac:dyDescent="0.2">
      <c r="A14" s="40"/>
      <c r="B14" s="35"/>
      <c r="C14" s="35"/>
      <c r="D14" s="35"/>
      <c r="E14" s="35"/>
      <c r="F14" s="35"/>
      <c r="G14" s="35"/>
      <c r="H14" s="35"/>
      <c r="I14" s="35"/>
      <c r="J14" s="37"/>
      <c r="K14" s="37"/>
      <c r="L14" s="37"/>
      <c r="M14" s="37"/>
      <c r="N14" s="37"/>
      <c r="O14" s="37"/>
      <c r="P14" s="37"/>
      <c r="Q14" s="37"/>
      <c r="R14" s="37"/>
      <c r="S14" s="37"/>
      <c r="T14" s="37"/>
      <c r="U14" s="37"/>
      <c r="V14" s="37"/>
      <c r="W14" s="37"/>
    </row>
    <row r="15" spans="1:23" s="32"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2" customFormat="1" ht="48" customHeight="1" x14ac:dyDescent="0.2">
      <c r="A16" s="62" t="s">
        <v>43</v>
      </c>
      <c r="B16" s="307" t="s">
        <v>44</v>
      </c>
      <c r="C16" s="308"/>
      <c r="D16" s="308"/>
      <c r="E16" s="308"/>
      <c r="F16" s="309"/>
      <c r="G16" s="63" t="s">
        <v>45</v>
      </c>
      <c r="H16" s="64" t="s">
        <v>46</v>
      </c>
      <c r="I16" s="65" t="s">
        <v>47</v>
      </c>
      <c r="J16" s="37"/>
      <c r="K16" s="37"/>
      <c r="L16" s="37"/>
      <c r="M16" s="37"/>
      <c r="N16" s="37"/>
      <c r="O16" s="37"/>
      <c r="P16" s="37"/>
      <c r="Q16" s="37"/>
      <c r="R16" s="37"/>
      <c r="S16" s="37"/>
      <c r="T16" s="37"/>
      <c r="U16" s="37"/>
      <c r="V16" s="37"/>
      <c r="W16" s="37"/>
    </row>
    <row r="17" spans="1:23" s="32" customFormat="1" ht="12.75" customHeight="1" x14ac:dyDescent="0.2">
      <c r="A17" s="304" t="s">
        <v>28</v>
      </c>
      <c r="B17" s="323" t="str">
        <f>'PR-RAS'!B6</f>
        <v>PRIHODI POSLOVANJA (šifre 61+62+63+64+65+66+67+68)</v>
      </c>
      <c r="C17" s="319"/>
      <c r="D17" s="319"/>
      <c r="E17" s="319"/>
      <c r="F17" s="320"/>
      <c r="G17" s="66" t="str">
        <f>'PR-RAS'!C6</f>
        <v>6</v>
      </c>
      <c r="H17" s="67">
        <f>'PR-RAS'!D6</f>
        <v>1496492.19</v>
      </c>
      <c r="I17" s="67">
        <f>'PR-RAS'!E6</f>
        <v>1612391.4200000002</v>
      </c>
      <c r="J17" s="37"/>
      <c r="K17" s="37"/>
      <c r="L17" s="37"/>
      <c r="M17" s="37"/>
      <c r="N17" s="37"/>
      <c r="O17" s="37"/>
      <c r="P17" s="37"/>
      <c r="Q17" s="37"/>
      <c r="R17" s="37"/>
      <c r="S17" s="37"/>
      <c r="T17" s="37"/>
      <c r="U17" s="37"/>
      <c r="V17" s="37"/>
      <c r="W17" s="37"/>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1485048.4999999998</v>
      </c>
      <c r="I18" s="67">
        <f>'PR-RAS'!E152</f>
        <v>1772291.13</v>
      </c>
      <c r="J18" s="37"/>
      <c r="K18" s="37"/>
      <c r="L18" s="37"/>
      <c r="M18" s="37"/>
      <c r="N18" s="37"/>
      <c r="O18" s="37"/>
      <c r="P18" s="37"/>
      <c r="Q18" s="37"/>
      <c r="R18" s="37"/>
      <c r="S18" s="37"/>
      <c r="T18" s="37"/>
      <c r="U18" s="37"/>
      <c r="V18" s="37"/>
      <c r="W18" s="37"/>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0</v>
      </c>
      <c r="I19" s="67">
        <f>'PR-RAS'!E649</f>
        <v>0</v>
      </c>
      <c r="J19" s="37"/>
      <c r="K19" s="37"/>
      <c r="L19" s="37"/>
      <c r="M19" s="37"/>
      <c r="N19" s="37"/>
      <c r="O19" s="37"/>
      <c r="P19" s="37"/>
      <c r="Q19" s="37"/>
      <c r="R19" s="37"/>
      <c r="S19" s="37"/>
      <c r="T19" s="37"/>
      <c r="U19" s="37"/>
      <c r="V19" s="37"/>
      <c r="W19" s="37"/>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5655.3599999997386</v>
      </c>
      <c r="I20" s="67">
        <f>'PR-RAS'!E650</f>
        <v>170738.36999999976</v>
      </c>
      <c r="J20" s="37"/>
      <c r="K20" s="37"/>
      <c r="L20" s="37"/>
      <c r="M20" s="37"/>
      <c r="N20" s="37"/>
      <c r="O20" s="37"/>
      <c r="P20" s="37"/>
      <c r="Q20" s="37"/>
      <c r="R20" s="37"/>
      <c r="S20" s="37"/>
      <c r="T20" s="37"/>
      <c r="U20" s="37"/>
      <c r="V20" s="37"/>
      <c r="W20" s="37"/>
    </row>
    <row r="21" spans="1:23" s="32" customFormat="1" ht="29.25" customHeight="1" x14ac:dyDescent="0.2">
      <c r="A21" s="62" t="s">
        <v>43</v>
      </c>
      <c r="B21" s="307" t="s">
        <v>44</v>
      </c>
      <c r="C21" s="308"/>
      <c r="D21" s="308"/>
      <c r="E21" s="308"/>
      <c r="F21" s="309"/>
      <c r="G21" s="63" t="s">
        <v>45</v>
      </c>
      <c r="H21" s="64" t="s">
        <v>48</v>
      </c>
      <c r="I21" s="65" t="s">
        <v>49</v>
      </c>
      <c r="J21" s="37"/>
      <c r="K21" s="37"/>
      <c r="L21" s="37"/>
      <c r="M21" s="37"/>
      <c r="N21" s="37"/>
      <c r="O21" s="37"/>
      <c r="P21" s="37"/>
      <c r="Q21" s="37"/>
      <c r="R21" s="37"/>
      <c r="S21" s="37"/>
      <c r="T21" s="37"/>
      <c r="U21" s="37"/>
      <c r="V21" s="37"/>
      <c r="W21" s="37"/>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857772.3899999999</v>
      </c>
      <c r="I22" s="67">
        <f>BILANCA!E7</f>
        <v>833101.15999999992</v>
      </c>
      <c r="J22" s="37"/>
      <c r="K22" s="37"/>
      <c r="L22" s="37"/>
      <c r="M22" s="37"/>
      <c r="N22" s="37"/>
      <c r="O22" s="37"/>
      <c r="P22" s="37"/>
      <c r="Q22" s="37"/>
      <c r="R22" s="37"/>
      <c r="S22" s="37"/>
      <c r="T22" s="37"/>
      <c r="U22" s="37"/>
      <c r="V22" s="37"/>
      <c r="W22" s="37"/>
    </row>
    <row r="23" spans="1:23" s="32" customFormat="1" ht="12.75" customHeight="1" x14ac:dyDescent="0.2">
      <c r="A23" s="305"/>
      <c r="B23" s="312" t="str">
        <f>BILANCA!B69</f>
        <v>Financijska imovina (šifre 11+12+13+14+15+16+17+19)</v>
      </c>
      <c r="C23" s="313"/>
      <c r="D23" s="313"/>
      <c r="E23" s="313"/>
      <c r="F23" s="314"/>
      <c r="G23" s="71" t="str">
        <f>BILANCA!C69</f>
        <v>1</v>
      </c>
      <c r="H23" s="67">
        <f>BILANCA!D69</f>
        <v>107125.08</v>
      </c>
      <c r="I23" s="67">
        <f>BILANCA!E69</f>
        <v>148335.75</v>
      </c>
      <c r="J23" s="37"/>
      <c r="K23" s="37"/>
      <c r="L23" s="37"/>
      <c r="M23" s="37"/>
      <c r="N23" s="37"/>
      <c r="O23" s="37"/>
      <c r="P23" s="37"/>
      <c r="Q23" s="37"/>
      <c r="R23" s="37"/>
      <c r="S23" s="37"/>
      <c r="T23" s="37"/>
      <c r="U23" s="37"/>
      <c r="V23" s="37"/>
      <c r="W23" s="37"/>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105555.29</v>
      </c>
      <c r="I24" s="67">
        <f>BILANCA!E177</f>
        <v>200585.09</v>
      </c>
      <c r="J24" s="37"/>
      <c r="K24" s="37"/>
      <c r="L24" s="37"/>
      <c r="M24" s="37"/>
      <c r="N24" s="37"/>
      <c r="O24" s="37"/>
      <c r="P24" s="37"/>
      <c r="Q24" s="37"/>
      <c r="R24" s="37"/>
      <c r="S24" s="37"/>
      <c r="T24" s="37"/>
      <c r="U24" s="37"/>
      <c r="V24" s="37"/>
      <c r="W24" s="37"/>
    </row>
    <row r="25" spans="1:23" s="32" customFormat="1" ht="12.75" customHeight="1" x14ac:dyDescent="0.2">
      <c r="A25" s="306"/>
      <c r="B25" s="315" t="str">
        <f>BILANCA!B251</f>
        <v>Vlastiti izvori (šifre 91 + 922 - 93 + 96 + 97)</v>
      </c>
      <c r="C25" s="316"/>
      <c r="D25" s="316"/>
      <c r="E25" s="316"/>
      <c r="F25" s="317"/>
      <c r="G25" s="72" t="str">
        <f>BILANCA!C251</f>
        <v>9</v>
      </c>
      <c r="H25" s="67">
        <f>BILANCA!D251</f>
        <v>859342.18</v>
      </c>
      <c r="I25" s="67">
        <f>BILANCA!E251</f>
        <v>780851.82000000007</v>
      </c>
      <c r="J25" s="37"/>
      <c r="K25" s="37"/>
      <c r="L25" s="37"/>
      <c r="M25" s="37"/>
      <c r="N25" s="37"/>
      <c r="O25" s="37"/>
      <c r="P25" s="37"/>
      <c r="Q25" s="37"/>
      <c r="R25" s="37"/>
      <c r="S25" s="37"/>
      <c r="T25" s="37"/>
      <c r="U25" s="37"/>
      <c r="V25" s="37"/>
      <c r="W25" s="37"/>
    </row>
    <row r="26" spans="1:23" s="32" customFormat="1" ht="48" customHeight="1" x14ac:dyDescent="0.2">
      <c r="A26" s="62" t="s">
        <v>43</v>
      </c>
      <c r="B26" s="307" t="s">
        <v>44</v>
      </c>
      <c r="C26" s="308"/>
      <c r="D26" s="308"/>
      <c r="E26" s="308"/>
      <c r="F26" s="309"/>
      <c r="G26" s="63" t="s">
        <v>45</v>
      </c>
      <c r="H26" s="64" t="s">
        <v>46</v>
      </c>
      <c r="I26" s="65" t="s">
        <v>47</v>
      </c>
      <c r="J26" s="37"/>
      <c r="K26" s="37"/>
      <c r="L26" s="37"/>
      <c r="M26" s="37"/>
      <c r="N26" s="37"/>
      <c r="O26" s="37"/>
      <c r="P26" s="37"/>
      <c r="Q26" s="37"/>
      <c r="R26" s="37"/>
      <c r="S26" s="37"/>
      <c r="T26" s="37"/>
      <c r="U26" s="37"/>
      <c r="V26" s="37"/>
      <c r="W26" s="37"/>
    </row>
    <row r="27" spans="1:23" s="32"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1497512.9100000001</v>
      </c>
      <c r="I30" s="67">
        <f>'RAS-funkcijski'!E114</f>
        <v>1777474.43</v>
      </c>
      <c r="J30" s="37"/>
      <c r="K30" s="37"/>
      <c r="L30" s="37"/>
      <c r="M30" s="37"/>
      <c r="N30" s="37"/>
      <c r="O30" s="37"/>
      <c r="P30" s="37"/>
      <c r="Q30" s="37"/>
      <c r="R30" s="37"/>
      <c r="S30" s="37"/>
      <c r="T30" s="37"/>
      <c r="U30" s="37"/>
      <c r="V30" s="37"/>
      <c r="W30" s="37"/>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1497512.9100000001</v>
      </c>
      <c r="I31" s="67">
        <f>'RAS-funkcijski'!E141</f>
        <v>1777474.43</v>
      </c>
      <c r="J31" s="37"/>
      <c r="K31" s="37"/>
      <c r="L31" s="37"/>
      <c r="M31" s="37"/>
      <c r="N31" s="37"/>
      <c r="O31" s="37"/>
      <c r="P31" s="37"/>
      <c r="Q31" s="37"/>
      <c r="R31" s="37"/>
      <c r="S31" s="37"/>
      <c r="T31" s="37"/>
      <c r="U31" s="37"/>
      <c r="V31" s="37"/>
      <c r="W31" s="37"/>
    </row>
    <row r="32" spans="1:23" s="32" customFormat="1" ht="29.25" customHeight="1" x14ac:dyDescent="0.2">
      <c r="A32" s="62" t="s">
        <v>43</v>
      </c>
      <c r="B32" s="307" t="s">
        <v>44</v>
      </c>
      <c r="C32" s="308"/>
      <c r="D32" s="308"/>
      <c r="E32" s="308"/>
      <c r="F32" s="309"/>
      <c r="G32" s="63" t="s">
        <v>45</v>
      </c>
      <c r="H32" s="64" t="s">
        <v>51</v>
      </c>
      <c r="I32" s="65" t="s">
        <v>52</v>
      </c>
      <c r="J32" s="37"/>
      <c r="K32" s="37"/>
      <c r="L32" s="37"/>
      <c r="M32" s="37"/>
      <c r="N32" s="37"/>
      <c r="O32" s="37"/>
      <c r="P32" s="37"/>
      <c r="Q32" s="37"/>
      <c r="R32" s="37"/>
      <c r="S32" s="37"/>
      <c r="T32" s="37"/>
      <c r="U32" s="37"/>
      <c r="V32" s="37"/>
      <c r="W32" s="37"/>
    </row>
    <row r="33" spans="1:23" s="32"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28833.73</v>
      </c>
      <c r="J33" s="37"/>
      <c r="K33" s="37"/>
      <c r="L33" s="37"/>
      <c r="M33" s="37"/>
      <c r="N33" s="37"/>
      <c r="O33" s="37"/>
      <c r="P33" s="37"/>
      <c r="Q33" s="37"/>
      <c r="R33" s="37"/>
      <c r="S33" s="37"/>
      <c r="T33" s="37"/>
      <c r="U33" s="37"/>
      <c r="V33" s="37"/>
      <c r="W33" s="37"/>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7"/>
      <c r="K34" s="37"/>
      <c r="L34" s="37"/>
      <c r="M34" s="37"/>
      <c r="N34" s="37"/>
      <c r="O34" s="37"/>
      <c r="P34" s="37"/>
      <c r="Q34" s="37"/>
      <c r="R34" s="37"/>
      <c r="S34" s="37"/>
      <c r="T34" s="37"/>
      <c r="U34" s="37"/>
      <c r="V34" s="37"/>
      <c r="W34" s="37"/>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7"/>
      <c r="K35" s="37"/>
      <c r="L35" s="37"/>
      <c r="M35" s="37"/>
      <c r="N35" s="37"/>
      <c r="O35" s="37"/>
      <c r="P35" s="37"/>
      <c r="Q35" s="37"/>
      <c r="R35" s="37"/>
      <c r="S35" s="37"/>
      <c r="T35" s="37"/>
      <c r="U35" s="37"/>
      <c r="V35" s="37"/>
      <c r="W35" s="37"/>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7"/>
      <c r="K36" s="37"/>
      <c r="L36" s="37"/>
      <c r="M36" s="37"/>
      <c r="N36" s="37"/>
      <c r="O36" s="37"/>
      <c r="P36" s="37"/>
      <c r="Q36" s="37"/>
      <c r="R36" s="37"/>
      <c r="S36" s="37"/>
      <c r="T36" s="37"/>
      <c r="U36" s="37"/>
      <c r="V36" s="37"/>
      <c r="W36" s="37"/>
    </row>
    <row r="37" spans="1:23" s="32" customFormat="1" ht="36" customHeight="1" x14ac:dyDescent="0.2">
      <c r="A37" s="62" t="s">
        <v>43</v>
      </c>
      <c r="B37" s="307" t="s">
        <v>44</v>
      </c>
      <c r="C37" s="308"/>
      <c r="D37" s="308"/>
      <c r="E37" s="308"/>
      <c r="F37" s="309"/>
      <c r="G37" s="63" t="s">
        <v>45</v>
      </c>
      <c r="H37" s="64" t="s">
        <v>48</v>
      </c>
      <c r="I37" s="65" t="s">
        <v>53</v>
      </c>
      <c r="J37" s="37"/>
      <c r="K37" s="37"/>
      <c r="L37" s="37"/>
      <c r="M37" s="37"/>
      <c r="N37" s="37"/>
      <c r="O37" s="37"/>
      <c r="P37" s="37"/>
      <c r="Q37" s="37"/>
      <c r="R37" s="37"/>
      <c r="S37" s="37"/>
      <c r="T37" s="37"/>
      <c r="U37" s="37"/>
      <c r="V37" s="37"/>
      <c r="W37" s="37"/>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105555.29</v>
      </c>
      <c r="I38" s="67" t="s">
        <v>54</v>
      </c>
      <c r="J38" s="37"/>
      <c r="K38" s="37"/>
      <c r="L38" s="37"/>
      <c r="M38" s="37"/>
      <c r="N38" s="37"/>
      <c r="O38" s="37"/>
      <c r="P38" s="37"/>
      <c r="Q38" s="37"/>
      <c r="R38" s="37"/>
      <c r="S38" s="37"/>
      <c r="T38" s="37"/>
      <c r="U38" s="37"/>
      <c r="V38" s="37"/>
      <c r="W38" s="37"/>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200585.09000000008</v>
      </c>
      <c r="J39" s="37"/>
      <c r="K39" s="37"/>
      <c r="L39" s="37"/>
      <c r="M39" s="37"/>
      <c r="N39" s="37"/>
      <c r="O39" s="37"/>
      <c r="P39" s="37"/>
      <c r="Q39" s="37"/>
      <c r="R39" s="37"/>
      <c r="S39" s="37"/>
      <c r="T39" s="37"/>
      <c r="U39" s="37"/>
      <c r="V39" s="37"/>
      <c r="W39" s="37"/>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13035.65</v>
      </c>
      <c r="J40" s="37"/>
      <c r="K40" s="37"/>
      <c r="L40" s="37"/>
      <c r="M40" s="37"/>
      <c r="N40" s="37"/>
      <c r="O40" s="37"/>
      <c r="P40" s="37"/>
      <c r="Q40" s="37"/>
      <c r="R40" s="37"/>
      <c r="S40" s="37"/>
      <c r="T40" s="37"/>
      <c r="U40" s="37"/>
      <c r="V40" s="37"/>
      <c r="W40" s="37"/>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187549.44</v>
      </c>
      <c r="J41" s="37"/>
      <c r="K41" s="37"/>
      <c r="L41" s="37"/>
      <c r="M41" s="37"/>
      <c r="N41" s="37"/>
      <c r="O41" s="37"/>
      <c r="P41" s="37"/>
      <c r="Q41" s="37"/>
      <c r="R41" s="37"/>
      <c r="S41" s="37"/>
      <c r="T41" s="37"/>
      <c r="U41" s="37"/>
      <c r="V41" s="37"/>
      <c r="W41" s="37"/>
    </row>
    <row r="42" spans="1:23" s="32"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2"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2" customFormat="1" ht="33.75" customHeight="1" x14ac:dyDescent="0.2">
      <c r="A44" s="37"/>
      <c r="B44" s="37"/>
      <c r="C44" s="37"/>
      <c r="D44" s="37"/>
      <c r="E44" s="310" t="s">
        <v>55</v>
      </c>
      <c r="F44" s="310"/>
      <c r="G44" s="37"/>
      <c r="H44" s="311" t="s">
        <v>56</v>
      </c>
      <c r="I44" s="311"/>
      <c r="J44" s="37"/>
      <c r="K44" s="37"/>
      <c r="L44" s="37"/>
      <c r="M44" s="37"/>
      <c r="N44" s="37"/>
      <c r="O44" s="37"/>
      <c r="P44" s="37"/>
      <c r="Q44" s="37"/>
      <c r="R44" s="37"/>
      <c r="S44" s="37"/>
      <c r="T44" s="37"/>
      <c r="U44" s="37"/>
      <c r="V44" s="37"/>
      <c r="W44" s="37"/>
    </row>
    <row r="45" spans="1:23" s="32"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2"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2" customFormat="1" ht="12.75" customHeight="1" x14ac:dyDescent="0.2">
      <c r="A47" s="37"/>
      <c r="B47" s="37"/>
      <c r="C47" s="37"/>
      <c r="D47" s="37"/>
      <c r="E47" s="59"/>
      <c r="F47" s="37"/>
      <c r="G47" s="37"/>
      <c r="H47" s="37"/>
      <c r="I47" s="37"/>
      <c r="J47" s="37"/>
      <c r="K47" s="37"/>
      <c r="L47" s="37"/>
      <c r="M47" s="37"/>
      <c r="N47" s="37"/>
      <c r="O47" s="37"/>
      <c r="P47" s="37"/>
      <c r="Q47" s="37"/>
      <c r="R47" s="37"/>
      <c r="S47" s="37"/>
      <c r="T47" s="37"/>
      <c r="U47" s="37"/>
      <c r="V47" s="37"/>
      <c r="W47" s="37"/>
    </row>
    <row r="48" spans="1:23" s="32"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2"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2"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2"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2"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2"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2"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2"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2"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2"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2"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2"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2"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2"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2"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2"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2"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2"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2"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2"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2"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2"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2"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2"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2"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2"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2"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2"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2"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2"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2"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2"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2"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2"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2"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2"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2"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2"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2"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2"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2"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2"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2"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2"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2"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2"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2"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2"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2"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2"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2"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2"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2"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2"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2"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2"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2"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2"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2"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2"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2"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2"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2"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2"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2"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2"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2"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2"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2"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2"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2"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2"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2"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2"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2"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2"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2"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2"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2"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2"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2"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2"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2"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2"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2"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2"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2"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2"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2"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2"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2"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2"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2"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2"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2"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2"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2"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2"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2"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2"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2"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2"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2"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2"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2"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2"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2"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2"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2"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2"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2"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2"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2"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2"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2"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2"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2"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2"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2"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2"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2"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2"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2"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2"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2"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2"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2"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2"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2"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2"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2"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2"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2"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2"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2"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2"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2"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2"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2"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2"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2"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2"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2"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2"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2"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2"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2"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2"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2"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2"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2"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2"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2"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2"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2"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2"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2"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2"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2"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2"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2"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2"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2"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2"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2"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2"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2"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2"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2"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2"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2"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2"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2"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2"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2"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2"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2"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2"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2"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2"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2"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2"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2"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2"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2"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2"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2"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2"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2"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2"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2"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2"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2"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2"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423" sqref="E42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8" width="14.42578125" style="82" customWidth="1"/>
    <col min="9" max="16384" width="14.42578125" style="82"/>
  </cols>
  <sheetData>
    <row r="1" spans="1:24" s="21" customFormat="1" ht="44.25" customHeight="1" x14ac:dyDescent="0.2">
      <c r="A1" s="88" t="s">
        <v>57</v>
      </c>
      <c r="B1" s="89" t="s">
        <v>58</v>
      </c>
      <c r="C1" s="88" t="s">
        <v>33</v>
      </c>
      <c r="D1" s="90" t="s">
        <v>34</v>
      </c>
      <c r="E1" s="88" t="s">
        <v>59</v>
      </c>
      <c r="F1" s="91" t="s">
        <v>37</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84" t="s">
        <v>65</v>
      </c>
      <c r="B6" s="85" t="s">
        <v>66</v>
      </c>
      <c r="C6" s="86" t="s">
        <v>65</v>
      </c>
      <c r="D6" s="83">
        <f>D7+D43+D49+D82+D106+D125+D134+D140</f>
        <v>1496492.19</v>
      </c>
      <c r="E6" s="83">
        <f>E7+E43+E49+E82+E106+E125+E134+E140</f>
        <v>1612391.4200000002</v>
      </c>
      <c r="F6" s="87">
        <f t="shared" ref="F6:F69" si="0">IF(D6&lt;&gt;0,IF(E6/D6&gt;=100,"&gt;&gt;100",E6/D6*100),"-")</f>
        <v>107.74472668647874</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2.9" customHeight="1" x14ac:dyDescent="0.2">
      <c r="A49" s="84" t="s">
        <v>151</v>
      </c>
      <c r="B49" s="106" t="s">
        <v>152</v>
      </c>
      <c r="C49" s="86" t="s">
        <v>151</v>
      </c>
      <c r="D49" s="83">
        <f>D50+D53+D58+D61+D64+D68+D71+D74+D77</f>
        <v>1247018.51</v>
      </c>
      <c r="E49" s="83">
        <f>E50+E53+E58+E61+E64+E68+E71+E74+E77</f>
        <v>1345349.04</v>
      </c>
      <c r="F49" s="87">
        <f t="shared" si="0"/>
        <v>107.88525023578039</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12"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2.9" customHeight="1" x14ac:dyDescent="0.2">
      <c r="A58" s="84" t="s">
        <v>169</v>
      </c>
      <c r="B58" s="106" t="s">
        <v>170</v>
      </c>
      <c r="C58" s="86" t="s">
        <v>169</v>
      </c>
      <c r="D58" s="83">
        <f>SUM(D59:D60)</f>
        <v>0</v>
      </c>
      <c r="E58" s="83">
        <f>SUM(E59:E60)</f>
        <v>0</v>
      </c>
      <c r="F58" s="87" t="str">
        <f t="shared" si="0"/>
        <v>-</v>
      </c>
    </row>
    <row r="59" spans="1:6" s="21" customFormat="1" ht="12" customHeight="1" x14ac:dyDescent="0.2">
      <c r="A59" s="84" t="s">
        <v>171</v>
      </c>
      <c r="B59" s="106" t="s">
        <v>172</v>
      </c>
      <c r="C59" s="86" t="s">
        <v>171</v>
      </c>
      <c r="D59" s="107">
        <v>0</v>
      </c>
      <c r="E59" s="107">
        <v>0</v>
      </c>
      <c r="F59" s="87" t="str">
        <f t="shared" si="0"/>
        <v>-</v>
      </c>
    </row>
    <row r="60" spans="1:6" s="21" customFormat="1" ht="12"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6447.92</v>
      </c>
      <c r="E61" s="83">
        <f>SUM(E62:E63)</f>
        <v>3530</v>
      </c>
      <c r="F61" s="87">
        <f t="shared" si="0"/>
        <v>54.746336803186146</v>
      </c>
    </row>
    <row r="62" spans="1:6" s="21" customFormat="1" ht="12.75" customHeight="1" x14ac:dyDescent="0.2">
      <c r="A62" s="84" t="s">
        <v>177</v>
      </c>
      <c r="B62" s="106" t="s">
        <v>178</v>
      </c>
      <c r="C62" s="86" t="s">
        <v>177</v>
      </c>
      <c r="D62" s="107">
        <v>6447.92</v>
      </c>
      <c r="E62" s="107">
        <v>3530</v>
      </c>
      <c r="F62" s="87">
        <f t="shared" si="0"/>
        <v>54.746336803186146</v>
      </c>
    </row>
    <row r="63" spans="1:6" s="21" customFormat="1" ht="12.75" customHeight="1" x14ac:dyDescent="0.2">
      <c r="A63" s="84" t="s">
        <v>179</v>
      </c>
      <c r="B63" s="106" t="s">
        <v>180</v>
      </c>
      <c r="C63" s="86" t="s">
        <v>179</v>
      </c>
      <c r="D63" s="107">
        <v>0</v>
      </c>
      <c r="E63" s="107">
        <v>0</v>
      </c>
      <c r="F63" s="87" t="str">
        <f t="shared" si="0"/>
        <v>-</v>
      </c>
    </row>
    <row r="64" spans="1:6" s="21" customFormat="1" ht="22.9"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2.9" customHeight="1" x14ac:dyDescent="0.2">
      <c r="A68" s="84" t="s">
        <v>189</v>
      </c>
      <c r="B68" s="108" t="s">
        <v>190</v>
      </c>
      <c r="C68" s="86" t="s">
        <v>189</v>
      </c>
      <c r="D68" s="83">
        <f>SUM(D69:D70)</f>
        <v>1240570.5900000001</v>
      </c>
      <c r="E68" s="83">
        <f>SUM(E69:E70)</f>
        <v>1341819.04</v>
      </c>
      <c r="F68" s="87">
        <f t="shared" si="0"/>
        <v>108.16144206675091</v>
      </c>
    </row>
    <row r="69" spans="1:6" s="21" customFormat="1" ht="12.75" customHeight="1" x14ac:dyDescent="0.2">
      <c r="A69" s="84" t="s">
        <v>191</v>
      </c>
      <c r="B69" s="85" t="s">
        <v>192</v>
      </c>
      <c r="C69" s="86" t="s">
        <v>191</v>
      </c>
      <c r="D69" s="107">
        <v>1238195.5900000001</v>
      </c>
      <c r="E69" s="107">
        <v>1341819.04</v>
      </c>
      <c r="F69" s="87">
        <f t="shared" si="0"/>
        <v>108.36890801718975</v>
      </c>
    </row>
    <row r="70" spans="1:6" s="21" customFormat="1" ht="12" customHeight="1" x14ac:dyDescent="0.2">
      <c r="A70" s="84" t="s">
        <v>193</v>
      </c>
      <c r="B70" s="85" t="s">
        <v>194</v>
      </c>
      <c r="C70" s="86" t="s">
        <v>193</v>
      </c>
      <c r="D70" s="107">
        <v>2375</v>
      </c>
      <c r="E70" s="107">
        <v>0</v>
      </c>
      <c r="F70" s="87">
        <f t="shared" ref="F70:F133" si="1">IF(D70&lt;&gt;0,IF(E70/D70&gt;=100,"&gt;&gt;100",E70/D70*100),"-")</f>
        <v>0</v>
      </c>
    </row>
    <row r="71" spans="1:6" s="21" customFormat="1" ht="22.9" customHeight="1" x14ac:dyDescent="0.2">
      <c r="A71" s="84" t="s">
        <v>195</v>
      </c>
      <c r="B71" s="106" t="s">
        <v>196</v>
      </c>
      <c r="C71" s="86" t="s">
        <v>195</v>
      </c>
      <c r="D71" s="83">
        <f>SUM(D72:D73)</f>
        <v>0</v>
      </c>
      <c r="E71" s="83">
        <f>SUM(E72:E73)</f>
        <v>0</v>
      </c>
      <c r="F71" s="87" t="str">
        <f t="shared" si="1"/>
        <v>-</v>
      </c>
    </row>
    <row r="72" spans="1:6" s="21" customFormat="1" ht="22.9" customHeight="1" x14ac:dyDescent="0.2">
      <c r="A72" s="84" t="s">
        <v>197</v>
      </c>
      <c r="B72" s="106" t="s">
        <v>198</v>
      </c>
      <c r="C72" s="86" t="s">
        <v>197</v>
      </c>
      <c r="D72" s="107">
        <v>0</v>
      </c>
      <c r="E72" s="107">
        <v>0</v>
      </c>
      <c r="F72" s="87" t="str">
        <f t="shared" si="1"/>
        <v>-</v>
      </c>
    </row>
    <row r="73" spans="1:6" s="21" customFormat="1" ht="22.9"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0</v>
      </c>
      <c r="E74" s="83">
        <f>SUM(E75:E76)</f>
        <v>0</v>
      </c>
      <c r="F74" s="87" t="str">
        <f t="shared" si="1"/>
        <v>-</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0</v>
      </c>
      <c r="E76" s="107">
        <v>0</v>
      </c>
      <c r="F76" s="87" t="str">
        <f t="shared" si="1"/>
        <v>-</v>
      </c>
    </row>
    <row r="77" spans="1:6" s="21" customFormat="1" ht="12"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2.9" customHeight="1" x14ac:dyDescent="0.2">
      <c r="A80" s="84" t="s">
        <v>213</v>
      </c>
      <c r="B80" s="85" t="s">
        <v>214</v>
      </c>
      <c r="C80" s="86" t="s">
        <v>213</v>
      </c>
      <c r="D80" s="107">
        <v>0</v>
      </c>
      <c r="E80" s="107">
        <v>0</v>
      </c>
      <c r="F80" s="87" t="str">
        <f t="shared" si="1"/>
        <v>-</v>
      </c>
    </row>
    <row r="81" spans="1:6" s="21" customFormat="1" ht="22.9"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0</v>
      </c>
      <c r="E82" s="83">
        <f>E83+E91+E98</f>
        <v>0</v>
      </c>
      <c r="F82" s="87" t="str">
        <f t="shared" si="1"/>
        <v>-</v>
      </c>
    </row>
    <row r="83" spans="1:6" s="21" customFormat="1" ht="12.75" customHeight="1" x14ac:dyDescent="0.2">
      <c r="A83" s="84" t="s">
        <v>219</v>
      </c>
      <c r="B83" s="85" t="s">
        <v>220</v>
      </c>
      <c r="C83" s="86" t="s">
        <v>219</v>
      </c>
      <c r="D83" s="83">
        <f>SUM(D84:D90)</f>
        <v>0</v>
      </c>
      <c r="E83" s="83">
        <f>SUM(E84:E90)</f>
        <v>0</v>
      </c>
      <c r="F83" s="87" t="str">
        <f t="shared" si="1"/>
        <v>-</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0</v>
      </c>
      <c r="E85" s="107">
        <v>0</v>
      </c>
      <c r="F85" s="87" t="str">
        <f t="shared" si="1"/>
        <v>-</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2.9"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0</v>
      </c>
      <c r="E91" s="83">
        <f>SUM(E92:E97)</f>
        <v>0</v>
      </c>
      <c r="F91" s="87" t="str">
        <f t="shared" si="1"/>
        <v>-</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12"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0</v>
      </c>
      <c r="E97" s="107">
        <v>0</v>
      </c>
      <c r="F97" s="87" t="str">
        <f t="shared" si="1"/>
        <v>-</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2.9" customHeight="1" x14ac:dyDescent="0.2">
      <c r="A99" s="84" t="s">
        <v>251</v>
      </c>
      <c r="B99" s="106" t="s">
        <v>252</v>
      </c>
      <c r="C99" s="86" t="s">
        <v>251</v>
      </c>
      <c r="D99" s="107">
        <v>0</v>
      </c>
      <c r="E99" s="107">
        <v>0</v>
      </c>
      <c r="F99" s="87" t="str">
        <f t="shared" si="1"/>
        <v>-</v>
      </c>
    </row>
    <row r="100" spans="1:6" s="21" customFormat="1" ht="22.9" customHeight="1" x14ac:dyDescent="0.2">
      <c r="A100" s="84" t="s">
        <v>253</v>
      </c>
      <c r="B100" s="113" t="s">
        <v>254</v>
      </c>
      <c r="C100" s="86" t="s">
        <v>253</v>
      </c>
      <c r="D100" s="107">
        <v>0</v>
      </c>
      <c r="E100" s="107">
        <v>0</v>
      </c>
      <c r="F100" s="87" t="str">
        <f t="shared" si="1"/>
        <v>-</v>
      </c>
    </row>
    <row r="101" spans="1:6" s="21" customFormat="1" ht="22.9" customHeight="1" x14ac:dyDescent="0.2">
      <c r="A101" s="84" t="s">
        <v>255</v>
      </c>
      <c r="B101" s="113" t="s">
        <v>256</v>
      </c>
      <c r="C101" s="86" t="s">
        <v>255</v>
      </c>
      <c r="D101" s="107">
        <v>0</v>
      </c>
      <c r="E101" s="107">
        <v>0</v>
      </c>
      <c r="F101" s="87" t="str">
        <f t="shared" si="1"/>
        <v>-</v>
      </c>
    </row>
    <row r="102" spans="1:6" s="21" customFormat="1" ht="12" customHeight="1" x14ac:dyDescent="0.2">
      <c r="A102" s="84" t="s">
        <v>257</v>
      </c>
      <c r="B102" s="106" t="s">
        <v>258</v>
      </c>
      <c r="C102" s="86" t="s">
        <v>257</v>
      </c>
      <c r="D102" s="107">
        <v>0</v>
      </c>
      <c r="E102" s="107">
        <v>0</v>
      </c>
      <c r="F102" s="87" t="str">
        <f t="shared" si="1"/>
        <v>-</v>
      </c>
    </row>
    <row r="103" spans="1:6" s="21" customFormat="1" ht="22.9" customHeight="1" x14ac:dyDescent="0.2">
      <c r="A103" s="84" t="s">
        <v>259</v>
      </c>
      <c r="B103" s="113" t="s">
        <v>260</v>
      </c>
      <c r="C103" s="86" t="s">
        <v>259</v>
      </c>
      <c r="D103" s="107">
        <v>0</v>
      </c>
      <c r="E103" s="107">
        <v>0</v>
      </c>
      <c r="F103" s="87" t="str">
        <f t="shared" si="1"/>
        <v>-</v>
      </c>
    </row>
    <row r="104" spans="1:6" s="21" customFormat="1" ht="22.9"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2.9" customHeight="1" x14ac:dyDescent="0.2">
      <c r="A106" s="84" t="s">
        <v>265</v>
      </c>
      <c r="B106" s="85" t="s">
        <v>266</v>
      </c>
      <c r="C106" s="86" t="s">
        <v>265</v>
      </c>
      <c r="D106" s="83">
        <f>D107+D112+D120+D124</f>
        <v>29102.44</v>
      </c>
      <c r="E106" s="83">
        <f>E107+E112+E120+E124</f>
        <v>23967.58</v>
      </c>
      <c r="F106" s="87">
        <f t="shared" si="1"/>
        <v>82.355912425212466</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29102.44</v>
      </c>
      <c r="E112" s="83">
        <f>SUM(E113:E119)</f>
        <v>23967.58</v>
      </c>
      <c r="F112" s="87">
        <f t="shared" si="1"/>
        <v>82.355912425212466</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29102.44</v>
      </c>
      <c r="E117" s="107">
        <v>23967.58</v>
      </c>
      <c r="F117" s="87">
        <f t="shared" si="1"/>
        <v>82.355912425212466</v>
      </c>
    </row>
    <row r="118" spans="1:6" s="21" customFormat="1" ht="12.75" customHeight="1" x14ac:dyDescent="0.2">
      <c r="A118" s="84" t="s">
        <v>289</v>
      </c>
      <c r="B118" s="85" t="s">
        <v>290</v>
      </c>
      <c r="C118" s="86" t="s">
        <v>289</v>
      </c>
      <c r="D118" s="107">
        <v>0</v>
      </c>
      <c r="E118" s="107">
        <v>0</v>
      </c>
      <c r="F118" s="87" t="str">
        <f t="shared" si="1"/>
        <v>-</v>
      </c>
    </row>
    <row r="119" spans="1:6" s="21" customFormat="1" ht="22.9"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2.9" customHeight="1" x14ac:dyDescent="0.2">
      <c r="A125" s="84" t="s">
        <v>303</v>
      </c>
      <c r="B125" s="113" t="s">
        <v>304</v>
      </c>
      <c r="C125" s="86" t="s">
        <v>303</v>
      </c>
      <c r="D125" s="83">
        <f>D126+D129</f>
        <v>2866.8</v>
      </c>
      <c r="E125" s="83">
        <f>E126+E129</f>
        <v>4101.8500000000004</v>
      </c>
      <c r="F125" s="87">
        <f t="shared" si="1"/>
        <v>143.0811357611274</v>
      </c>
    </row>
    <row r="126" spans="1:6" s="21" customFormat="1" ht="12.75" customHeight="1" x14ac:dyDescent="0.2">
      <c r="A126" s="84" t="s">
        <v>305</v>
      </c>
      <c r="B126" s="106" t="s">
        <v>306</v>
      </c>
      <c r="C126" s="86" t="s">
        <v>305</v>
      </c>
      <c r="D126" s="83">
        <f>SUM(D127:D128)</f>
        <v>2866.8</v>
      </c>
      <c r="E126" s="83">
        <f>SUM(E127:E128)</f>
        <v>3941.85</v>
      </c>
      <c r="F126" s="87">
        <f t="shared" si="1"/>
        <v>137.49999999999997</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2866.8</v>
      </c>
      <c r="E128" s="107">
        <v>3941.85</v>
      </c>
      <c r="F128" s="87">
        <f t="shared" si="1"/>
        <v>137.49999999999997</v>
      </c>
    </row>
    <row r="129" spans="1:6" s="21" customFormat="1" ht="22.9" customHeight="1" x14ac:dyDescent="0.2">
      <c r="A129" s="84" t="s">
        <v>311</v>
      </c>
      <c r="B129" s="113" t="s">
        <v>312</v>
      </c>
      <c r="C129" s="86" t="s">
        <v>311</v>
      </c>
      <c r="D129" s="83">
        <f>SUM(D130:D133)</f>
        <v>0</v>
      </c>
      <c r="E129" s="83">
        <f>SUM(E130:E133)</f>
        <v>160</v>
      </c>
      <c r="F129" s="87" t="str">
        <f t="shared" si="1"/>
        <v>-</v>
      </c>
    </row>
    <row r="130" spans="1:6" s="21" customFormat="1" ht="12.75" customHeight="1" x14ac:dyDescent="0.2">
      <c r="A130" s="84" t="s">
        <v>313</v>
      </c>
      <c r="B130" s="106" t="s">
        <v>314</v>
      </c>
      <c r="C130" s="86" t="s">
        <v>313</v>
      </c>
      <c r="D130" s="107">
        <v>0</v>
      </c>
      <c r="E130" s="107">
        <v>160</v>
      </c>
      <c r="F130" s="87" t="str">
        <f t="shared" si="1"/>
        <v>-</v>
      </c>
    </row>
    <row r="131" spans="1:6" s="21" customFormat="1" ht="12.75" customHeight="1" x14ac:dyDescent="0.2">
      <c r="A131" s="84" t="s">
        <v>315</v>
      </c>
      <c r="B131" s="113" t="s">
        <v>316</v>
      </c>
      <c r="C131" s="86" t="s">
        <v>315</v>
      </c>
      <c r="D131" s="107">
        <v>0</v>
      </c>
      <c r="E131" s="107">
        <v>0</v>
      </c>
      <c r="F131" s="87" t="str">
        <f t="shared" si="1"/>
        <v>-</v>
      </c>
    </row>
    <row r="132" spans="1:6" s="21" customFormat="1" ht="22.9" customHeight="1" x14ac:dyDescent="0.2">
      <c r="A132" s="84" t="s">
        <v>317</v>
      </c>
      <c r="B132" s="113" t="s">
        <v>318</v>
      </c>
      <c r="C132" s="86" t="s">
        <v>317</v>
      </c>
      <c r="D132" s="107">
        <v>0</v>
      </c>
      <c r="E132" s="107">
        <v>0</v>
      </c>
      <c r="F132" s="87" t="str">
        <f t="shared" si="1"/>
        <v>-</v>
      </c>
    </row>
    <row r="133" spans="1:6" s="21" customFormat="1" ht="22.9" customHeight="1" x14ac:dyDescent="0.2">
      <c r="A133" s="84" t="s">
        <v>319</v>
      </c>
      <c r="B133" s="113" t="s">
        <v>320</v>
      </c>
      <c r="C133" s="86" t="s">
        <v>319</v>
      </c>
      <c r="D133" s="107">
        <v>0</v>
      </c>
      <c r="E133" s="107">
        <v>0</v>
      </c>
      <c r="F133" s="87" t="str">
        <f t="shared" si="1"/>
        <v>-</v>
      </c>
    </row>
    <row r="134" spans="1:6" s="21" customFormat="1" ht="22.9" customHeight="1" x14ac:dyDescent="0.2">
      <c r="A134" s="84" t="s">
        <v>321</v>
      </c>
      <c r="B134" s="113" t="s">
        <v>322</v>
      </c>
      <c r="C134" s="86" t="s">
        <v>321</v>
      </c>
      <c r="D134" s="83">
        <f>D135+D139</f>
        <v>217504.44</v>
      </c>
      <c r="E134" s="83">
        <f>E135+E139</f>
        <v>238972.95</v>
      </c>
      <c r="F134" s="87">
        <f t="shared" ref="F134:F197" si="2">IF(D134&lt;&gt;0,IF(E134/D134&gt;=100,"&gt;&gt;100",E134/D134*100),"-")</f>
        <v>109.87037781849421</v>
      </c>
    </row>
    <row r="135" spans="1:6" s="21" customFormat="1" ht="22.9" customHeight="1" x14ac:dyDescent="0.2">
      <c r="A135" s="84" t="s">
        <v>323</v>
      </c>
      <c r="B135" s="113" t="s">
        <v>324</v>
      </c>
      <c r="C135" s="86" t="s">
        <v>323</v>
      </c>
      <c r="D135" s="83">
        <f>SUM(D136:D138)</f>
        <v>217504.44</v>
      </c>
      <c r="E135" s="83">
        <f>SUM(E136:E138)</f>
        <v>238972.95</v>
      </c>
      <c r="F135" s="87">
        <f t="shared" si="2"/>
        <v>109.87037781849421</v>
      </c>
    </row>
    <row r="136" spans="1:6" s="21" customFormat="1" ht="12.75" customHeight="1" x14ac:dyDescent="0.2">
      <c r="A136" s="84" t="s">
        <v>325</v>
      </c>
      <c r="B136" s="106" t="s">
        <v>326</v>
      </c>
      <c r="C136" s="86" t="s">
        <v>325</v>
      </c>
      <c r="D136" s="107">
        <v>213632.06</v>
      </c>
      <c r="E136" s="107">
        <v>238542.95</v>
      </c>
      <c r="F136" s="87">
        <f t="shared" si="2"/>
        <v>111.66065149584759</v>
      </c>
    </row>
    <row r="137" spans="1:6" s="21" customFormat="1" ht="22.9" customHeight="1" x14ac:dyDescent="0.2">
      <c r="A137" s="84" t="s">
        <v>327</v>
      </c>
      <c r="B137" s="113" t="s">
        <v>328</v>
      </c>
      <c r="C137" s="86" t="s">
        <v>327</v>
      </c>
      <c r="D137" s="107">
        <v>3872.38</v>
      </c>
      <c r="E137" s="107">
        <v>430</v>
      </c>
      <c r="F137" s="87">
        <f t="shared" si="2"/>
        <v>11.104282121072828</v>
      </c>
    </row>
    <row r="138" spans="1:6" s="21" customFormat="1" ht="22.9"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0</v>
      </c>
      <c r="E140" s="83">
        <f>E141+E151</f>
        <v>0</v>
      </c>
      <c r="F140" s="87" t="str">
        <f t="shared" si="2"/>
        <v>-</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1485048.4999999998</v>
      </c>
      <c r="E152" s="83">
        <f>E153+E164+E202+E221+E230+E262+E273</f>
        <v>1772291.13</v>
      </c>
      <c r="F152" s="87">
        <f t="shared" si="2"/>
        <v>119.34230632871588</v>
      </c>
    </row>
    <row r="153" spans="1:6" s="21" customFormat="1" ht="12.75" customHeight="1" x14ac:dyDescent="0.2">
      <c r="A153" s="84" t="s">
        <v>34</v>
      </c>
      <c r="B153" s="85" t="s">
        <v>358</v>
      </c>
      <c r="C153" s="86" t="s">
        <v>34</v>
      </c>
      <c r="D153" s="83">
        <f>D154+D159+D160</f>
        <v>1125956.3199999998</v>
      </c>
      <c r="E153" s="83">
        <f>E154+E159+E160</f>
        <v>1354876.0199999998</v>
      </c>
      <c r="F153" s="87">
        <f t="shared" si="2"/>
        <v>120.33113504793862</v>
      </c>
    </row>
    <row r="154" spans="1:6" s="21" customFormat="1" ht="12.75" customHeight="1" x14ac:dyDescent="0.2">
      <c r="A154" s="84" t="s">
        <v>359</v>
      </c>
      <c r="B154" s="85" t="s">
        <v>360</v>
      </c>
      <c r="C154" s="86" t="s">
        <v>359</v>
      </c>
      <c r="D154" s="83">
        <f>SUM(D155:D158)</f>
        <v>931166.66999999993</v>
      </c>
      <c r="E154" s="83">
        <f>SUM(E155:E158)</f>
        <v>1118547.9499999997</v>
      </c>
      <c r="F154" s="87">
        <f t="shared" si="2"/>
        <v>120.12328040048941</v>
      </c>
    </row>
    <row r="155" spans="1:6" s="21" customFormat="1" ht="12.75" customHeight="1" x14ac:dyDescent="0.2">
      <c r="A155" s="84" t="s">
        <v>361</v>
      </c>
      <c r="B155" s="85" t="s">
        <v>362</v>
      </c>
      <c r="C155" s="86" t="s">
        <v>361</v>
      </c>
      <c r="D155" s="107">
        <v>905574.09</v>
      </c>
      <c r="E155" s="107">
        <v>1085661.1399999999</v>
      </c>
      <c r="F155" s="87">
        <f t="shared" si="2"/>
        <v>119.88650647016634</v>
      </c>
    </row>
    <row r="156" spans="1:6" s="21" customFormat="1" ht="12.75" customHeight="1" x14ac:dyDescent="0.2">
      <c r="A156" s="84" t="s">
        <v>363</v>
      </c>
      <c r="B156" s="85" t="s">
        <v>364</v>
      </c>
      <c r="C156" s="86" t="s">
        <v>363</v>
      </c>
      <c r="D156" s="107">
        <v>0</v>
      </c>
      <c r="E156" s="107">
        <v>0</v>
      </c>
      <c r="F156" s="87" t="str">
        <f t="shared" si="2"/>
        <v>-</v>
      </c>
    </row>
    <row r="157" spans="1:6" s="21" customFormat="1" ht="12.75" customHeight="1" x14ac:dyDescent="0.2">
      <c r="A157" s="84" t="s">
        <v>365</v>
      </c>
      <c r="B157" s="106" t="s">
        <v>366</v>
      </c>
      <c r="C157" s="86" t="s">
        <v>365</v>
      </c>
      <c r="D157" s="107">
        <v>23656.959999999999</v>
      </c>
      <c r="E157" s="107">
        <v>31782.18</v>
      </c>
      <c r="F157" s="87">
        <f t="shared" si="2"/>
        <v>134.3460021913213</v>
      </c>
    </row>
    <row r="158" spans="1:6" s="21" customFormat="1" ht="12.75" customHeight="1" x14ac:dyDescent="0.2">
      <c r="A158" s="84" t="s">
        <v>367</v>
      </c>
      <c r="B158" s="106" t="s">
        <v>368</v>
      </c>
      <c r="C158" s="86" t="s">
        <v>367</v>
      </c>
      <c r="D158" s="107">
        <v>1935.62</v>
      </c>
      <c r="E158" s="107">
        <v>1104.6300000000001</v>
      </c>
      <c r="F158" s="87">
        <f t="shared" si="2"/>
        <v>57.068536179622043</v>
      </c>
    </row>
    <row r="159" spans="1:6" s="21" customFormat="1" ht="12.75" customHeight="1" x14ac:dyDescent="0.2">
      <c r="A159" s="84" t="s">
        <v>369</v>
      </c>
      <c r="B159" s="106" t="s">
        <v>370</v>
      </c>
      <c r="C159" s="86" t="s">
        <v>369</v>
      </c>
      <c r="D159" s="107">
        <v>40847.879999999997</v>
      </c>
      <c r="E159" s="107">
        <v>50724.09</v>
      </c>
      <c r="F159" s="87">
        <f t="shared" si="2"/>
        <v>124.17802343720163</v>
      </c>
    </row>
    <row r="160" spans="1:6" s="21" customFormat="1" ht="12.75" customHeight="1" x14ac:dyDescent="0.2">
      <c r="A160" s="84" t="s">
        <v>371</v>
      </c>
      <c r="B160" s="106" t="s">
        <v>372</v>
      </c>
      <c r="C160" s="86" t="s">
        <v>371</v>
      </c>
      <c r="D160" s="83">
        <f>SUM(D161:D163)</f>
        <v>153941.76999999999</v>
      </c>
      <c r="E160" s="83">
        <f>SUM(E161:E163)</f>
        <v>185603.98</v>
      </c>
      <c r="F160" s="87">
        <f t="shared" si="2"/>
        <v>120.56765360044908</v>
      </c>
    </row>
    <row r="161" spans="1:6" s="21" customFormat="1" ht="12.75" customHeight="1" x14ac:dyDescent="0.2">
      <c r="A161" s="84" t="s">
        <v>373</v>
      </c>
      <c r="B161" s="106" t="s">
        <v>374</v>
      </c>
      <c r="C161" s="86" t="s">
        <v>373</v>
      </c>
      <c r="D161" s="107">
        <v>0</v>
      </c>
      <c r="E161" s="107">
        <v>0</v>
      </c>
      <c r="F161" s="87" t="str">
        <f t="shared" si="2"/>
        <v>-</v>
      </c>
    </row>
    <row r="162" spans="1:6" s="21" customFormat="1" ht="12.75" customHeight="1" x14ac:dyDescent="0.2">
      <c r="A162" s="84" t="s">
        <v>375</v>
      </c>
      <c r="B162" s="106" t="s">
        <v>376</v>
      </c>
      <c r="C162" s="86" t="s">
        <v>375</v>
      </c>
      <c r="D162" s="107">
        <v>153941.76999999999</v>
      </c>
      <c r="E162" s="107">
        <v>185603.98</v>
      </c>
      <c r="F162" s="87">
        <f t="shared" si="2"/>
        <v>120.56765360044908</v>
      </c>
    </row>
    <row r="163" spans="1:6" s="21" customFormat="1" ht="12.75" customHeight="1" x14ac:dyDescent="0.2">
      <c r="A163" s="84" t="s">
        <v>377</v>
      </c>
      <c r="B163" s="85" t="s">
        <v>378</v>
      </c>
      <c r="C163" s="86" t="s">
        <v>377</v>
      </c>
      <c r="D163" s="107">
        <v>0</v>
      </c>
      <c r="E163" s="107">
        <v>0</v>
      </c>
      <c r="F163" s="87" t="str">
        <f t="shared" si="2"/>
        <v>-</v>
      </c>
    </row>
    <row r="164" spans="1:6" s="21" customFormat="1" ht="12.75" customHeight="1" x14ac:dyDescent="0.2">
      <c r="A164" s="109" t="s">
        <v>379</v>
      </c>
      <c r="B164" s="106" t="s">
        <v>380</v>
      </c>
      <c r="C164" s="86" t="s">
        <v>379</v>
      </c>
      <c r="D164" s="83">
        <f>D165+D170+D178+D188+D189+D194</f>
        <v>216108.74</v>
      </c>
      <c r="E164" s="83">
        <f>E165+E170+E178+E188+E189+E194</f>
        <v>232209.98</v>
      </c>
      <c r="F164" s="87">
        <f t="shared" si="2"/>
        <v>107.45052698932955</v>
      </c>
    </row>
    <row r="165" spans="1:6" s="21" customFormat="1" ht="12.75" customHeight="1" x14ac:dyDescent="0.2">
      <c r="A165" s="84" t="s">
        <v>381</v>
      </c>
      <c r="B165" s="85" t="s">
        <v>382</v>
      </c>
      <c r="C165" s="86" t="s">
        <v>381</v>
      </c>
      <c r="D165" s="83">
        <f>SUM(D166:D169)</f>
        <v>48158.8</v>
      </c>
      <c r="E165" s="83">
        <f>SUM(E166:E169)</f>
        <v>54493.15</v>
      </c>
      <c r="F165" s="87">
        <f t="shared" si="2"/>
        <v>113.15304783341777</v>
      </c>
    </row>
    <row r="166" spans="1:6" s="21" customFormat="1" ht="12.75" customHeight="1" x14ac:dyDescent="0.2">
      <c r="A166" s="84" t="s">
        <v>383</v>
      </c>
      <c r="B166" s="85" t="s">
        <v>384</v>
      </c>
      <c r="C166" s="86" t="s">
        <v>383</v>
      </c>
      <c r="D166" s="107">
        <v>8672</v>
      </c>
      <c r="E166" s="107">
        <v>7541.69</v>
      </c>
      <c r="F166" s="87">
        <f t="shared" si="2"/>
        <v>86.965982472324725</v>
      </c>
    </row>
    <row r="167" spans="1:6" s="21" customFormat="1" ht="12.75" customHeight="1" x14ac:dyDescent="0.2">
      <c r="A167" s="84" t="s">
        <v>385</v>
      </c>
      <c r="B167" s="85" t="s">
        <v>386</v>
      </c>
      <c r="C167" s="86" t="s">
        <v>385</v>
      </c>
      <c r="D167" s="107">
        <v>38650.75</v>
      </c>
      <c r="E167" s="107">
        <v>41165.96</v>
      </c>
      <c r="F167" s="87">
        <f t="shared" si="2"/>
        <v>106.5075321953649</v>
      </c>
    </row>
    <row r="168" spans="1:6" s="21" customFormat="1" ht="12.75" customHeight="1" x14ac:dyDescent="0.2">
      <c r="A168" s="84" t="s">
        <v>387</v>
      </c>
      <c r="B168" s="85" t="s">
        <v>388</v>
      </c>
      <c r="C168" s="86" t="s">
        <v>387</v>
      </c>
      <c r="D168" s="107">
        <v>746.05</v>
      </c>
      <c r="E168" s="107">
        <v>5785.5</v>
      </c>
      <c r="F168" s="87">
        <f t="shared" si="2"/>
        <v>775.48421687554458</v>
      </c>
    </row>
    <row r="169" spans="1:6" s="21" customFormat="1" ht="12.75" customHeight="1" x14ac:dyDescent="0.2">
      <c r="A169" s="84" t="s">
        <v>389</v>
      </c>
      <c r="B169" s="85" t="s">
        <v>390</v>
      </c>
      <c r="C169" s="86" t="s">
        <v>389</v>
      </c>
      <c r="D169" s="107">
        <v>90</v>
      </c>
      <c r="E169" s="107">
        <v>0</v>
      </c>
      <c r="F169" s="87">
        <f t="shared" si="2"/>
        <v>0</v>
      </c>
    </row>
    <row r="170" spans="1:6" s="21" customFormat="1" ht="12.75" customHeight="1" x14ac:dyDescent="0.2">
      <c r="A170" s="84" t="s">
        <v>391</v>
      </c>
      <c r="B170" s="85" t="s">
        <v>392</v>
      </c>
      <c r="C170" s="86" t="s">
        <v>391</v>
      </c>
      <c r="D170" s="83">
        <f>SUM(D171:D177)</f>
        <v>99163.319999999992</v>
      </c>
      <c r="E170" s="83">
        <f>SUM(E171:E177)</f>
        <v>113362.72</v>
      </c>
      <c r="F170" s="87">
        <f t="shared" si="2"/>
        <v>114.31920593219348</v>
      </c>
    </row>
    <row r="171" spans="1:6" s="21" customFormat="1" ht="12.75" customHeight="1" x14ac:dyDescent="0.2">
      <c r="A171" s="84" t="s">
        <v>393</v>
      </c>
      <c r="B171" s="85" t="s">
        <v>394</v>
      </c>
      <c r="C171" s="86" t="s">
        <v>393</v>
      </c>
      <c r="D171" s="107">
        <v>8410.17</v>
      </c>
      <c r="E171" s="107">
        <v>10670.47</v>
      </c>
      <c r="F171" s="87">
        <f t="shared" si="2"/>
        <v>126.87579442508297</v>
      </c>
    </row>
    <row r="172" spans="1:6" s="21" customFormat="1" ht="12.75" customHeight="1" x14ac:dyDescent="0.2">
      <c r="A172" s="84" t="s">
        <v>395</v>
      </c>
      <c r="B172" s="85" t="s">
        <v>396</v>
      </c>
      <c r="C172" s="86" t="s">
        <v>395</v>
      </c>
      <c r="D172" s="107">
        <v>65029.94</v>
      </c>
      <c r="E172" s="107">
        <v>75468.69</v>
      </c>
      <c r="F172" s="87">
        <f t="shared" si="2"/>
        <v>116.05222148444238</v>
      </c>
    </row>
    <row r="173" spans="1:6" s="21" customFormat="1" ht="12.75" customHeight="1" x14ac:dyDescent="0.2">
      <c r="A173" s="84" t="s">
        <v>397</v>
      </c>
      <c r="B173" s="106" t="s">
        <v>398</v>
      </c>
      <c r="C173" s="86" t="s">
        <v>397</v>
      </c>
      <c r="D173" s="107">
        <v>23271.35</v>
      </c>
      <c r="E173" s="107">
        <v>24030.39</v>
      </c>
      <c r="F173" s="87">
        <f t="shared" si="2"/>
        <v>103.26169302597401</v>
      </c>
    </row>
    <row r="174" spans="1:6" s="21" customFormat="1" ht="12.75" customHeight="1" x14ac:dyDescent="0.2">
      <c r="A174" s="84" t="s">
        <v>399</v>
      </c>
      <c r="B174" s="106" t="s">
        <v>400</v>
      </c>
      <c r="C174" s="86" t="s">
        <v>399</v>
      </c>
      <c r="D174" s="107">
        <v>1840.28</v>
      </c>
      <c r="E174" s="107">
        <v>2110.14</v>
      </c>
      <c r="F174" s="87">
        <f t="shared" si="2"/>
        <v>114.66407285847806</v>
      </c>
    </row>
    <row r="175" spans="1:6" s="21" customFormat="1" ht="12.75" customHeight="1" x14ac:dyDescent="0.2">
      <c r="A175" s="84" t="s">
        <v>401</v>
      </c>
      <c r="B175" s="106" t="s">
        <v>402</v>
      </c>
      <c r="C175" s="86" t="s">
        <v>401</v>
      </c>
      <c r="D175" s="107">
        <v>223.66</v>
      </c>
      <c r="E175" s="107">
        <v>306.87</v>
      </c>
      <c r="F175" s="87">
        <f t="shared" si="2"/>
        <v>137.20379146919433</v>
      </c>
    </row>
    <row r="176" spans="1:6" s="21" customFormat="1" ht="12.75" customHeight="1" x14ac:dyDescent="0.2">
      <c r="A176" s="84" t="s">
        <v>403</v>
      </c>
      <c r="B176" s="106" t="s">
        <v>404</v>
      </c>
      <c r="C176" s="86" t="s">
        <v>403</v>
      </c>
      <c r="D176" s="107">
        <v>0</v>
      </c>
      <c r="E176" s="107">
        <v>0</v>
      </c>
      <c r="F176" s="87" t="str">
        <f t="shared" si="2"/>
        <v>-</v>
      </c>
    </row>
    <row r="177" spans="1:6" s="21" customFormat="1" ht="12.75" customHeight="1" x14ac:dyDescent="0.2">
      <c r="A177" s="84" t="s">
        <v>405</v>
      </c>
      <c r="B177" s="106" t="s">
        <v>406</v>
      </c>
      <c r="C177" s="86" t="s">
        <v>405</v>
      </c>
      <c r="D177" s="107">
        <v>387.92</v>
      </c>
      <c r="E177" s="107">
        <v>776.16</v>
      </c>
      <c r="F177" s="87">
        <f t="shared" si="2"/>
        <v>200.08249123530621</v>
      </c>
    </row>
    <row r="178" spans="1:6" s="21" customFormat="1" ht="12.75" customHeight="1" x14ac:dyDescent="0.2">
      <c r="A178" s="84" t="s">
        <v>407</v>
      </c>
      <c r="B178" s="106" t="s">
        <v>408</v>
      </c>
      <c r="C178" s="86" t="s">
        <v>407</v>
      </c>
      <c r="D178" s="83">
        <f>SUM(D179:D187)</f>
        <v>58119.13</v>
      </c>
      <c r="E178" s="83">
        <f>SUM(E179:E187)</f>
        <v>51306.920000000006</v>
      </c>
      <c r="F178" s="87">
        <f t="shared" si="2"/>
        <v>88.278885110633993</v>
      </c>
    </row>
    <row r="179" spans="1:6" s="21" customFormat="1" ht="12.75" customHeight="1" x14ac:dyDescent="0.2">
      <c r="A179" s="84" t="s">
        <v>409</v>
      </c>
      <c r="B179" s="106" t="s">
        <v>410</v>
      </c>
      <c r="C179" s="86" t="s">
        <v>409</v>
      </c>
      <c r="D179" s="107">
        <v>24140.2</v>
      </c>
      <c r="E179" s="107">
        <v>16128.3</v>
      </c>
      <c r="F179" s="87">
        <f t="shared" si="2"/>
        <v>66.81096262665595</v>
      </c>
    </row>
    <row r="180" spans="1:6" s="21" customFormat="1" ht="12.75" customHeight="1" x14ac:dyDescent="0.2">
      <c r="A180" s="84" t="s">
        <v>411</v>
      </c>
      <c r="B180" s="106" t="s">
        <v>412</v>
      </c>
      <c r="C180" s="86" t="s">
        <v>411</v>
      </c>
      <c r="D180" s="107">
        <v>10256.450000000001</v>
      </c>
      <c r="E180" s="107">
        <v>17226.36</v>
      </c>
      <c r="F180" s="87">
        <f t="shared" si="2"/>
        <v>167.9563591691082</v>
      </c>
    </row>
    <row r="181" spans="1:6" s="21" customFormat="1" ht="12.75" customHeight="1" x14ac:dyDescent="0.2">
      <c r="A181" s="84" t="s">
        <v>413</v>
      </c>
      <c r="B181" s="106" t="s">
        <v>414</v>
      </c>
      <c r="C181" s="86" t="s">
        <v>413</v>
      </c>
      <c r="D181" s="107">
        <v>740</v>
      </c>
      <c r="E181" s="107">
        <v>0</v>
      </c>
      <c r="F181" s="87">
        <f t="shared" si="2"/>
        <v>0</v>
      </c>
    </row>
    <row r="182" spans="1:6" s="21" customFormat="1" ht="12.75" customHeight="1" x14ac:dyDescent="0.2">
      <c r="A182" s="84" t="s">
        <v>415</v>
      </c>
      <c r="B182" s="106" t="s">
        <v>416</v>
      </c>
      <c r="C182" s="86" t="s">
        <v>415</v>
      </c>
      <c r="D182" s="107">
        <v>6821.97</v>
      </c>
      <c r="E182" s="107">
        <v>6338.36</v>
      </c>
      <c r="F182" s="87">
        <f t="shared" si="2"/>
        <v>92.910991986185792</v>
      </c>
    </row>
    <row r="183" spans="1:6" s="21" customFormat="1" ht="12.75" customHeight="1" x14ac:dyDescent="0.2">
      <c r="A183" s="84" t="s">
        <v>417</v>
      </c>
      <c r="B183" s="85" t="s">
        <v>418</v>
      </c>
      <c r="C183" s="86" t="s">
        <v>417</v>
      </c>
      <c r="D183" s="107">
        <v>3250</v>
      </c>
      <c r="E183" s="107">
        <v>3000</v>
      </c>
      <c r="F183" s="87">
        <f t="shared" si="2"/>
        <v>92.307692307692307</v>
      </c>
    </row>
    <row r="184" spans="1:6" s="21" customFormat="1" ht="12.75" customHeight="1" x14ac:dyDescent="0.2">
      <c r="A184" s="84" t="s">
        <v>419</v>
      </c>
      <c r="B184" s="85" t="s">
        <v>420</v>
      </c>
      <c r="C184" s="86" t="s">
        <v>419</v>
      </c>
      <c r="D184" s="107">
        <v>4613</v>
      </c>
      <c r="E184" s="107">
        <v>3623.08</v>
      </c>
      <c r="F184" s="87">
        <f t="shared" si="2"/>
        <v>78.540646000433554</v>
      </c>
    </row>
    <row r="185" spans="1:6" s="21" customFormat="1" ht="12.75" customHeight="1" x14ac:dyDescent="0.2">
      <c r="A185" s="84" t="s">
        <v>421</v>
      </c>
      <c r="B185" s="85" t="s">
        <v>422</v>
      </c>
      <c r="C185" s="86" t="s">
        <v>421</v>
      </c>
      <c r="D185" s="107">
        <v>1415.45</v>
      </c>
      <c r="E185" s="107">
        <v>893.83</v>
      </c>
      <c r="F185" s="87">
        <f t="shared" si="2"/>
        <v>63.14811544031933</v>
      </c>
    </row>
    <row r="186" spans="1:6" s="21" customFormat="1" ht="12.75" customHeight="1" x14ac:dyDescent="0.2">
      <c r="A186" s="84" t="s">
        <v>423</v>
      </c>
      <c r="B186" s="85" t="s">
        <v>424</v>
      </c>
      <c r="C186" s="86" t="s">
        <v>423</v>
      </c>
      <c r="D186" s="107">
        <v>2453.1999999999998</v>
      </c>
      <c r="E186" s="107">
        <v>1573.72</v>
      </c>
      <c r="F186" s="87">
        <f t="shared" si="2"/>
        <v>64.149682047937389</v>
      </c>
    </row>
    <row r="187" spans="1:6" s="21" customFormat="1" ht="12.75" customHeight="1" x14ac:dyDescent="0.2">
      <c r="A187" s="84" t="s">
        <v>425</v>
      </c>
      <c r="B187" s="85" t="s">
        <v>426</v>
      </c>
      <c r="C187" s="86" t="s">
        <v>425</v>
      </c>
      <c r="D187" s="107">
        <v>4428.8599999999997</v>
      </c>
      <c r="E187" s="107">
        <v>2523.27</v>
      </c>
      <c r="F187" s="87">
        <f t="shared" si="2"/>
        <v>56.973352058994863</v>
      </c>
    </row>
    <row r="188" spans="1:6" s="21" customFormat="1" ht="12.75" customHeight="1" x14ac:dyDescent="0.2">
      <c r="A188" s="84" t="s">
        <v>427</v>
      </c>
      <c r="B188" s="85" t="s">
        <v>428</v>
      </c>
      <c r="C188" s="86" t="s">
        <v>427</v>
      </c>
      <c r="D188" s="107">
        <v>0</v>
      </c>
      <c r="E188" s="107">
        <v>0</v>
      </c>
      <c r="F188" s="87" t="str">
        <f t="shared" si="2"/>
        <v>-</v>
      </c>
    </row>
    <row r="189" spans="1:6" s="21" customFormat="1" ht="22.9" customHeight="1" x14ac:dyDescent="0.2">
      <c r="A189" s="109" t="s">
        <v>429</v>
      </c>
      <c r="B189" s="106" t="s">
        <v>430</v>
      </c>
      <c r="C189" s="110" t="s">
        <v>429</v>
      </c>
      <c r="D189" s="83">
        <f>SUM(D190:D193)</f>
        <v>0</v>
      </c>
      <c r="E189" s="83">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4" t="s">
        <v>439</v>
      </c>
      <c r="B194" s="85" t="s">
        <v>440</v>
      </c>
      <c r="C194" s="86" t="s">
        <v>439</v>
      </c>
      <c r="D194" s="83">
        <f>SUM(D195:D201)</f>
        <v>10667.49</v>
      </c>
      <c r="E194" s="83">
        <f>SUM(E195:E201)</f>
        <v>13047.19</v>
      </c>
      <c r="F194" s="87">
        <f t="shared" si="2"/>
        <v>122.30796560390496</v>
      </c>
    </row>
    <row r="195" spans="1:6" s="21" customFormat="1" ht="12.75" customHeight="1" x14ac:dyDescent="0.2">
      <c r="A195" s="84" t="s">
        <v>441</v>
      </c>
      <c r="B195" s="108" t="s">
        <v>442</v>
      </c>
      <c r="C195" s="86" t="s">
        <v>441</v>
      </c>
      <c r="D195" s="107">
        <v>0</v>
      </c>
      <c r="E195" s="107">
        <v>0</v>
      </c>
      <c r="F195" s="87" t="str">
        <f t="shared" si="2"/>
        <v>-</v>
      </c>
    </row>
    <row r="196" spans="1:6" s="21" customFormat="1" ht="12.75" customHeight="1" x14ac:dyDescent="0.2">
      <c r="A196" s="84" t="s">
        <v>443</v>
      </c>
      <c r="B196" s="85" t="s">
        <v>444</v>
      </c>
      <c r="C196" s="86" t="s">
        <v>443</v>
      </c>
      <c r="D196" s="107">
        <v>1667.37</v>
      </c>
      <c r="E196" s="107">
        <v>1805.69</v>
      </c>
      <c r="F196" s="87">
        <f t="shared" si="2"/>
        <v>108.29569921493132</v>
      </c>
    </row>
    <row r="197" spans="1:6" s="21" customFormat="1" ht="12.75" customHeight="1" x14ac:dyDescent="0.2">
      <c r="A197" s="84" t="s">
        <v>445</v>
      </c>
      <c r="B197" s="85" t="s">
        <v>446</v>
      </c>
      <c r="C197" s="86" t="s">
        <v>445</v>
      </c>
      <c r="D197" s="107">
        <v>0</v>
      </c>
      <c r="E197" s="107">
        <v>0</v>
      </c>
      <c r="F197" s="87" t="str">
        <f t="shared" si="2"/>
        <v>-</v>
      </c>
    </row>
    <row r="198" spans="1:6" s="21" customFormat="1" ht="12.75" customHeight="1" x14ac:dyDescent="0.2">
      <c r="A198" s="84" t="s">
        <v>447</v>
      </c>
      <c r="B198" s="85" t="s">
        <v>448</v>
      </c>
      <c r="C198" s="86" t="s">
        <v>447</v>
      </c>
      <c r="D198" s="107">
        <v>163.09</v>
      </c>
      <c r="E198" s="107">
        <v>195</v>
      </c>
      <c r="F198" s="87">
        <f t="shared" ref="F198:F261" si="3">IF(D198&lt;&gt;0,IF(E198/D198&gt;=100,"&gt;&gt;100",E198/D198*100),"-")</f>
        <v>119.56588386780305</v>
      </c>
    </row>
    <row r="199" spans="1:6" s="21" customFormat="1" ht="12.75" customHeight="1" x14ac:dyDescent="0.2">
      <c r="A199" s="84" t="s">
        <v>449</v>
      </c>
      <c r="B199" s="85" t="s">
        <v>450</v>
      </c>
      <c r="C199" s="86" t="s">
        <v>449</v>
      </c>
      <c r="D199" s="107">
        <v>3536.92</v>
      </c>
      <c r="E199" s="107">
        <v>4604</v>
      </c>
      <c r="F199" s="87">
        <f t="shared" si="3"/>
        <v>130.16975221379053</v>
      </c>
    </row>
    <row r="200" spans="1:6" s="21" customFormat="1" ht="12.75" customHeight="1" x14ac:dyDescent="0.2">
      <c r="A200" s="84" t="s">
        <v>451</v>
      </c>
      <c r="B200" s="85" t="s">
        <v>452</v>
      </c>
      <c r="C200" s="86" t="s">
        <v>451</v>
      </c>
      <c r="D200" s="107">
        <v>0</v>
      </c>
      <c r="E200" s="107">
        <v>0</v>
      </c>
      <c r="F200" s="87" t="str">
        <f t="shared" si="3"/>
        <v>-</v>
      </c>
    </row>
    <row r="201" spans="1:6" s="21" customFormat="1" ht="12.75" customHeight="1" x14ac:dyDescent="0.2">
      <c r="A201" s="84" t="s">
        <v>453</v>
      </c>
      <c r="B201" s="85" t="s">
        <v>454</v>
      </c>
      <c r="C201" s="86" t="s">
        <v>453</v>
      </c>
      <c r="D201" s="107">
        <v>5300.11</v>
      </c>
      <c r="E201" s="107">
        <v>6442.5</v>
      </c>
      <c r="F201" s="87">
        <f t="shared" si="3"/>
        <v>121.55408095303683</v>
      </c>
    </row>
    <row r="202" spans="1:6" s="21" customFormat="1" ht="12.75" customHeight="1" x14ac:dyDescent="0.2">
      <c r="A202" s="84" t="s">
        <v>455</v>
      </c>
      <c r="B202" s="108" t="s">
        <v>456</v>
      </c>
      <c r="C202" s="86" t="s">
        <v>455</v>
      </c>
      <c r="D202" s="83">
        <f>D203+D208+D216</f>
        <v>844.84</v>
      </c>
      <c r="E202" s="83">
        <f>E203+E208+E216</f>
        <v>472.37</v>
      </c>
      <c r="F202" s="87">
        <f t="shared" si="3"/>
        <v>55.912362104067036</v>
      </c>
    </row>
    <row r="203" spans="1:6" s="21" customFormat="1" ht="12.75" customHeight="1" x14ac:dyDescent="0.2">
      <c r="A203" s="84" t="s">
        <v>457</v>
      </c>
      <c r="B203" s="85" t="s">
        <v>458</v>
      </c>
      <c r="C203" s="86" t="s">
        <v>457</v>
      </c>
      <c r="D203" s="83">
        <f>SUM(D204:D207)</f>
        <v>0</v>
      </c>
      <c r="E203" s="83">
        <f>SUM(E204:E207)</f>
        <v>0</v>
      </c>
      <c r="F203" s="87" t="str">
        <f t="shared" si="3"/>
        <v>-</v>
      </c>
    </row>
    <row r="204" spans="1:6" s="21" customFormat="1" ht="12.75" customHeight="1" x14ac:dyDescent="0.2">
      <c r="A204" s="84" t="s">
        <v>459</v>
      </c>
      <c r="B204" s="85" t="s">
        <v>460</v>
      </c>
      <c r="C204" s="86" t="s">
        <v>459</v>
      </c>
      <c r="D204" s="107">
        <v>0</v>
      </c>
      <c r="E204" s="107">
        <v>0</v>
      </c>
      <c r="F204" s="87" t="str">
        <f t="shared" si="3"/>
        <v>-</v>
      </c>
    </row>
    <row r="205" spans="1:6" s="21" customFormat="1" ht="12.75" customHeight="1" x14ac:dyDescent="0.2">
      <c r="A205" s="84" t="s">
        <v>461</v>
      </c>
      <c r="B205" s="85" t="s">
        <v>462</v>
      </c>
      <c r="C205" s="86" t="s">
        <v>461</v>
      </c>
      <c r="D205" s="107">
        <v>0</v>
      </c>
      <c r="E205" s="107">
        <v>0</v>
      </c>
      <c r="F205" s="87" t="str">
        <f t="shared" si="3"/>
        <v>-</v>
      </c>
    </row>
    <row r="206" spans="1:6" s="21" customFormat="1" ht="12.75" customHeight="1" x14ac:dyDescent="0.2">
      <c r="A206" s="84" t="s">
        <v>463</v>
      </c>
      <c r="B206" s="85" t="s">
        <v>464</v>
      </c>
      <c r="C206" s="86" t="s">
        <v>463</v>
      </c>
      <c r="D206" s="107">
        <v>0</v>
      </c>
      <c r="E206" s="107">
        <v>0</v>
      </c>
      <c r="F206" s="87" t="str">
        <f t="shared" si="3"/>
        <v>-</v>
      </c>
    </row>
    <row r="207" spans="1:6" s="21" customFormat="1" ht="12.75" customHeight="1" x14ac:dyDescent="0.2">
      <c r="A207" s="84" t="s">
        <v>465</v>
      </c>
      <c r="B207" s="85" t="s">
        <v>466</v>
      </c>
      <c r="C207" s="86" t="s">
        <v>465</v>
      </c>
      <c r="D207" s="107">
        <v>0</v>
      </c>
      <c r="E207" s="107">
        <v>0</v>
      </c>
      <c r="F207" s="87" t="str">
        <f t="shared" si="3"/>
        <v>-</v>
      </c>
    </row>
    <row r="208" spans="1:6" s="21" customFormat="1" ht="12.75" customHeight="1" x14ac:dyDescent="0.2">
      <c r="A208" s="84" t="s">
        <v>467</v>
      </c>
      <c r="B208" s="85" t="s">
        <v>468</v>
      </c>
      <c r="C208" s="86" t="s">
        <v>467</v>
      </c>
      <c r="D208" s="83">
        <f>SUM(D209:D215)</f>
        <v>0</v>
      </c>
      <c r="E208" s="83">
        <f>SUM(E209:E215)</f>
        <v>0</v>
      </c>
      <c r="F208" s="87" t="str">
        <f t="shared" si="3"/>
        <v>-</v>
      </c>
    </row>
    <row r="209" spans="1:6" s="21" customFormat="1" ht="22.9" customHeight="1" x14ac:dyDescent="0.2">
      <c r="A209" s="84" t="s">
        <v>469</v>
      </c>
      <c r="B209" s="85" t="s">
        <v>470</v>
      </c>
      <c r="C209" s="86" t="s">
        <v>469</v>
      </c>
      <c r="D209" s="107">
        <v>0</v>
      </c>
      <c r="E209" s="107">
        <v>0</v>
      </c>
      <c r="F209" s="87" t="str">
        <f t="shared" si="3"/>
        <v>-</v>
      </c>
    </row>
    <row r="210" spans="1:6" s="21" customFormat="1" ht="22.9" customHeight="1" x14ac:dyDescent="0.2">
      <c r="A210" s="84" t="s">
        <v>471</v>
      </c>
      <c r="B210" s="108" t="s">
        <v>472</v>
      </c>
      <c r="C210" s="86" t="s">
        <v>471</v>
      </c>
      <c r="D210" s="107">
        <v>0</v>
      </c>
      <c r="E210" s="107">
        <v>0</v>
      </c>
      <c r="F210" s="87" t="str">
        <f t="shared" si="3"/>
        <v>-</v>
      </c>
    </row>
    <row r="211" spans="1:6" s="21" customFormat="1" ht="22.9" customHeight="1" x14ac:dyDescent="0.2">
      <c r="A211" s="84" t="s">
        <v>473</v>
      </c>
      <c r="B211" s="108" t="s">
        <v>474</v>
      </c>
      <c r="C211" s="86" t="s">
        <v>473</v>
      </c>
      <c r="D211" s="107">
        <v>0</v>
      </c>
      <c r="E211" s="107">
        <v>0</v>
      </c>
      <c r="F211" s="87" t="str">
        <f t="shared" si="3"/>
        <v>-</v>
      </c>
    </row>
    <row r="212" spans="1:6" s="21" customFormat="1" ht="12.75" customHeight="1" x14ac:dyDescent="0.2">
      <c r="A212" s="84" t="s">
        <v>475</v>
      </c>
      <c r="B212" s="85" t="s">
        <v>476</v>
      </c>
      <c r="C212" s="86" t="s">
        <v>475</v>
      </c>
      <c r="D212" s="107">
        <v>0</v>
      </c>
      <c r="E212" s="107">
        <v>0</v>
      </c>
      <c r="F212" s="87" t="str">
        <f t="shared" si="3"/>
        <v>-</v>
      </c>
    </row>
    <row r="213" spans="1:6" s="21" customFormat="1" ht="12.75" customHeight="1" x14ac:dyDescent="0.2">
      <c r="A213" s="84" t="s">
        <v>477</v>
      </c>
      <c r="B213" s="85" t="s">
        <v>478</v>
      </c>
      <c r="C213" s="86" t="s">
        <v>477</v>
      </c>
      <c r="D213" s="107">
        <v>0</v>
      </c>
      <c r="E213" s="107">
        <v>0</v>
      </c>
      <c r="F213" s="87" t="str">
        <f t="shared" si="3"/>
        <v>-</v>
      </c>
    </row>
    <row r="214" spans="1:6" s="21" customFormat="1" ht="22.9" customHeight="1" x14ac:dyDescent="0.2">
      <c r="A214" s="84" t="s">
        <v>479</v>
      </c>
      <c r="B214" s="85" t="s">
        <v>480</v>
      </c>
      <c r="C214" s="86" t="s">
        <v>479</v>
      </c>
      <c r="D214" s="107">
        <v>0</v>
      </c>
      <c r="E214" s="107">
        <v>0</v>
      </c>
      <c r="F214" s="87" t="str">
        <f t="shared" si="3"/>
        <v>-</v>
      </c>
    </row>
    <row r="215" spans="1:6" s="21" customFormat="1" ht="12.75" customHeight="1" x14ac:dyDescent="0.2">
      <c r="A215" s="84" t="s">
        <v>481</v>
      </c>
      <c r="B215" s="85" t="s">
        <v>482</v>
      </c>
      <c r="C215" s="86" t="s">
        <v>481</v>
      </c>
      <c r="D215" s="107">
        <v>0</v>
      </c>
      <c r="E215" s="107">
        <v>0</v>
      </c>
      <c r="F215" s="87" t="str">
        <f t="shared" si="3"/>
        <v>-</v>
      </c>
    </row>
    <row r="216" spans="1:6" s="21" customFormat="1" ht="12.75" customHeight="1" x14ac:dyDescent="0.2">
      <c r="A216" s="84" t="s">
        <v>483</v>
      </c>
      <c r="B216" s="106" t="s">
        <v>484</v>
      </c>
      <c r="C216" s="86" t="s">
        <v>483</v>
      </c>
      <c r="D216" s="83">
        <f>SUM(D217:D220)</f>
        <v>844.84</v>
      </c>
      <c r="E216" s="83">
        <f>SUM(E217:E220)</f>
        <v>472.37</v>
      </c>
      <c r="F216" s="87">
        <f t="shared" si="3"/>
        <v>55.912362104067036</v>
      </c>
    </row>
    <row r="217" spans="1:6" s="21" customFormat="1" ht="12.75" customHeight="1" x14ac:dyDescent="0.2">
      <c r="A217" s="84" t="s">
        <v>485</v>
      </c>
      <c r="B217" s="113" t="s">
        <v>486</v>
      </c>
      <c r="C217" s="86" t="s">
        <v>485</v>
      </c>
      <c r="D217" s="107">
        <v>843.5</v>
      </c>
      <c r="E217" s="107">
        <v>472.37</v>
      </c>
      <c r="F217" s="87">
        <f t="shared" si="3"/>
        <v>56.001185536455246</v>
      </c>
    </row>
    <row r="218" spans="1:6" s="21" customFormat="1" ht="12.75" customHeight="1" x14ac:dyDescent="0.2">
      <c r="A218" s="84" t="s">
        <v>487</v>
      </c>
      <c r="B218" s="106" t="s">
        <v>488</v>
      </c>
      <c r="C218" s="86" t="s">
        <v>487</v>
      </c>
      <c r="D218" s="107">
        <v>0</v>
      </c>
      <c r="E218" s="107">
        <v>0</v>
      </c>
      <c r="F218" s="87" t="str">
        <f t="shared" si="3"/>
        <v>-</v>
      </c>
    </row>
    <row r="219" spans="1:6" s="21" customFormat="1" ht="12.75" customHeight="1" x14ac:dyDescent="0.2">
      <c r="A219" s="84" t="s">
        <v>489</v>
      </c>
      <c r="B219" s="106" t="s">
        <v>490</v>
      </c>
      <c r="C219" s="86" t="s">
        <v>489</v>
      </c>
      <c r="D219" s="107">
        <v>1.34</v>
      </c>
      <c r="E219" s="107">
        <v>0</v>
      </c>
      <c r="F219" s="87">
        <f t="shared" si="3"/>
        <v>0</v>
      </c>
    </row>
    <row r="220" spans="1:6" s="21" customFormat="1" ht="12.75" customHeight="1" x14ac:dyDescent="0.2">
      <c r="A220" s="84" t="s">
        <v>491</v>
      </c>
      <c r="B220" s="106" t="s">
        <v>492</v>
      </c>
      <c r="C220" s="86" t="s">
        <v>491</v>
      </c>
      <c r="D220" s="107">
        <v>0</v>
      </c>
      <c r="E220" s="107">
        <v>0</v>
      </c>
      <c r="F220" s="87" t="str">
        <f t="shared" si="3"/>
        <v>-</v>
      </c>
    </row>
    <row r="221" spans="1:6" s="21" customFormat="1" ht="12.75" customHeight="1" x14ac:dyDescent="0.2">
      <c r="A221" s="84" t="s">
        <v>493</v>
      </c>
      <c r="B221" s="106" t="s">
        <v>494</v>
      </c>
      <c r="C221" s="86" t="s">
        <v>493</v>
      </c>
      <c r="D221" s="83">
        <f>D222+D225+D229</f>
        <v>0</v>
      </c>
      <c r="E221" s="83">
        <f>E222+E225+E229</f>
        <v>0</v>
      </c>
      <c r="F221" s="87" t="str">
        <f t="shared" si="3"/>
        <v>-</v>
      </c>
    </row>
    <row r="222" spans="1:6" s="21" customFormat="1" ht="22.9" customHeight="1" x14ac:dyDescent="0.2">
      <c r="A222" s="84" t="s">
        <v>495</v>
      </c>
      <c r="B222" s="106" t="s">
        <v>496</v>
      </c>
      <c r="C222" s="86" t="s">
        <v>495</v>
      </c>
      <c r="D222" s="83">
        <f>SUM(D223:D224)</f>
        <v>0</v>
      </c>
      <c r="E222" s="83">
        <f>SUM(E223:E224)</f>
        <v>0</v>
      </c>
      <c r="F222" s="87" t="str">
        <f t="shared" si="3"/>
        <v>-</v>
      </c>
    </row>
    <row r="223" spans="1:6" s="21" customFormat="1" ht="12.75" customHeight="1" x14ac:dyDescent="0.2">
      <c r="A223" s="84" t="s">
        <v>497</v>
      </c>
      <c r="B223" s="106" t="s">
        <v>498</v>
      </c>
      <c r="C223" s="86" t="s">
        <v>497</v>
      </c>
      <c r="D223" s="107">
        <v>0</v>
      </c>
      <c r="E223" s="107">
        <v>0</v>
      </c>
      <c r="F223" s="87" t="str">
        <f t="shared" si="3"/>
        <v>-</v>
      </c>
    </row>
    <row r="224" spans="1:6" s="21" customFormat="1" ht="12.75" customHeight="1" x14ac:dyDescent="0.2">
      <c r="A224" s="84" t="s">
        <v>499</v>
      </c>
      <c r="B224" s="106" t="s">
        <v>500</v>
      </c>
      <c r="C224" s="86" t="s">
        <v>499</v>
      </c>
      <c r="D224" s="107">
        <v>0</v>
      </c>
      <c r="E224" s="107">
        <v>0</v>
      </c>
      <c r="F224" s="87" t="str">
        <f t="shared" si="3"/>
        <v>-</v>
      </c>
    </row>
    <row r="225" spans="1:6" s="21" customFormat="1" ht="34.15" customHeight="1" x14ac:dyDescent="0.2">
      <c r="A225" s="84" t="s">
        <v>501</v>
      </c>
      <c r="B225" s="106" t="s">
        <v>502</v>
      </c>
      <c r="C225" s="86" t="s">
        <v>501</v>
      </c>
      <c r="D225" s="83">
        <f>SUM(D226:D228)</f>
        <v>0</v>
      </c>
      <c r="E225" s="83">
        <f>SUM(E226:E228)</f>
        <v>0</v>
      </c>
      <c r="F225" s="87" t="str">
        <f t="shared" si="3"/>
        <v>-</v>
      </c>
    </row>
    <row r="226" spans="1:6" s="21" customFormat="1" ht="12.75" customHeight="1" x14ac:dyDescent="0.2">
      <c r="A226" s="84" t="s">
        <v>503</v>
      </c>
      <c r="B226" s="106" t="s">
        <v>504</v>
      </c>
      <c r="C226" s="86" t="s">
        <v>503</v>
      </c>
      <c r="D226" s="107">
        <v>0</v>
      </c>
      <c r="E226" s="107">
        <v>0</v>
      </c>
      <c r="F226" s="87" t="str">
        <f t="shared" si="3"/>
        <v>-</v>
      </c>
    </row>
    <row r="227" spans="1:6" s="21" customFormat="1" ht="12.75" customHeight="1" x14ac:dyDescent="0.2">
      <c r="A227" s="84" t="s">
        <v>505</v>
      </c>
      <c r="B227" s="106" t="s">
        <v>506</v>
      </c>
      <c r="C227" s="86" t="s">
        <v>505</v>
      </c>
      <c r="D227" s="107">
        <v>0</v>
      </c>
      <c r="E227" s="107">
        <v>0</v>
      </c>
      <c r="F227" s="87" t="str">
        <f t="shared" si="3"/>
        <v>-</v>
      </c>
    </row>
    <row r="228" spans="1:6" s="21" customFormat="1" ht="12.75" customHeight="1" x14ac:dyDescent="0.2">
      <c r="A228" s="84" t="s">
        <v>507</v>
      </c>
      <c r="B228" s="85" t="s">
        <v>508</v>
      </c>
      <c r="C228" s="86" t="s">
        <v>507</v>
      </c>
      <c r="D228" s="107">
        <v>0</v>
      </c>
      <c r="E228" s="107">
        <v>0</v>
      </c>
      <c r="F228" s="87" t="str">
        <f t="shared" si="3"/>
        <v>-</v>
      </c>
    </row>
    <row r="229" spans="1:6" s="21" customFormat="1" ht="22.9" customHeight="1" x14ac:dyDescent="0.2">
      <c r="A229" s="84" t="s">
        <v>509</v>
      </c>
      <c r="B229" s="85" t="s">
        <v>510</v>
      </c>
      <c r="C229" s="86" t="s">
        <v>509</v>
      </c>
      <c r="D229" s="107">
        <v>0</v>
      </c>
      <c r="E229" s="107">
        <v>0</v>
      </c>
      <c r="F229" s="87" t="str">
        <f t="shared" si="3"/>
        <v>-</v>
      </c>
    </row>
    <row r="230" spans="1:6" s="21" customFormat="1" ht="22.9" customHeight="1" x14ac:dyDescent="0.2">
      <c r="A230" s="84" t="s">
        <v>511</v>
      </c>
      <c r="B230" s="106" t="s">
        <v>512</v>
      </c>
      <c r="C230" s="86" t="s">
        <v>511</v>
      </c>
      <c r="D230" s="83">
        <f>D231+D234+D237+D242+D246+D250+D254+D257</f>
        <v>90</v>
      </c>
      <c r="E230" s="83">
        <f>E231+E234+E237+E242+E246+E250+E254+E257</f>
        <v>0</v>
      </c>
      <c r="F230" s="87">
        <f t="shared" si="3"/>
        <v>0</v>
      </c>
    </row>
    <row r="231" spans="1:6" s="21" customFormat="1" ht="12.75" customHeight="1" x14ac:dyDescent="0.2">
      <c r="A231" s="84" t="s">
        <v>513</v>
      </c>
      <c r="B231" s="85" t="s">
        <v>514</v>
      </c>
      <c r="C231" s="86" t="s">
        <v>513</v>
      </c>
      <c r="D231" s="83">
        <f>SUM(D232:D233)</f>
        <v>0</v>
      </c>
      <c r="E231" s="83">
        <f>SUM(E232:E233)</f>
        <v>0</v>
      </c>
      <c r="F231" s="87" t="str">
        <f t="shared" si="3"/>
        <v>-</v>
      </c>
    </row>
    <row r="232" spans="1:6" s="21" customFormat="1" ht="12.75" customHeight="1" x14ac:dyDescent="0.2">
      <c r="A232" s="84" t="s">
        <v>515</v>
      </c>
      <c r="B232" s="85" t="s">
        <v>516</v>
      </c>
      <c r="C232" s="86" t="s">
        <v>515</v>
      </c>
      <c r="D232" s="107">
        <v>0</v>
      </c>
      <c r="E232" s="107">
        <v>0</v>
      </c>
      <c r="F232" s="87" t="str">
        <f t="shared" si="3"/>
        <v>-</v>
      </c>
    </row>
    <row r="233" spans="1:6" s="21" customFormat="1" ht="12.75" customHeight="1" x14ac:dyDescent="0.2">
      <c r="A233" s="84" t="s">
        <v>517</v>
      </c>
      <c r="B233" s="85" t="s">
        <v>518</v>
      </c>
      <c r="C233" s="86" t="s">
        <v>517</v>
      </c>
      <c r="D233" s="107">
        <v>0</v>
      </c>
      <c r="E233" s="107">
        <v>0</v>
      </c>
      <c r="F233" s="87" t="str">
        <f t="shared" si="3"/>
        <v>-</v>
      </c>
    </row>
    <row r="234" spans="1:6" s="21" customFormat="1" ht="22.9" customHeight="1" x14ac:dyDescent="0.2">
      <c r="A234" s="84" t="s">
        <v>519</v>
      </c>
      <c r="B234" s="85" t="s">
        <v>520</v>
      </c>
      <c r="C234" s="86" t="s">
        <v>519</v>
      </c>
      <c r="D234" s="83">
        <f>SUM(D235:D236)</f>
        <v>0</v>
      </c>
      <c r="E234" s="83">
        <f>SUM(E235:E236)</f>
        <v>0</v>
      </c>
      <c r="F234" s="87" t="str">
        <f t="shared" si="3"/>
        <v>-</v>
      </c>
    </row>
    <row r="235" spans="1:6" s="21" customFormat="1" ht="12.75" customHeight="1" x14ac:dyDescent="0.2">
      <c r="A235" s="84" t="s">
        <v>521</v>
      </c>
      <c r="B235" s="106" t="s">
        <v>522</v>
      </c>
      <c r="C235" s="86" t="s">
        <v>521</v>
      </c>
      <c r="D235" s="107">
        <v>0</v>
      </c>
      <c r="E235" s="107">
        <v>0</v>
      </c>
      <c r="F235" s="87" t="str">
        <f t="shared" si="3"/>
        <v>-</v>
      </c>
    </row>
    <row r="236" spans="1:6" s="21" customFormat="1" ht="12" customHeight="1" x14ac:dyDescent="0.2">
      <c r="A236" s="84" t="s">
        <v>523</v>
      </c>
      <c r="B236" s="106" t="s">
        <v>524</v>
      </c>
      <c r="C236" s="86" t="s">
        <v>523</v>
      </c>
      <c r="D236" s="107">
        <v>0</v>
      </c>
      <c r="E236" s="107">
        <v>0</v>
      </c>
      <c r="F236" s="87" t="str">
        <f t="shared" si="3"/>
        <v>-</v>
      </c>
    </row>
    <row r="237" spans="1:6" s="21" customFormat="1" ht="12" customHeight="1" x14ac:dyDescent="0.2">
      <c r="A237" s="84" t="s">
        <v>525</v>
      </c>
      <c r="B237" s="106" t="s">
        <v>526</v>
      </c>
      <c r="C237" s="86" t="s">
        <v>525</v>
      </c>
      <c r="D237" s="83">
        <f>SUM(D238:D241)</f>
        <v>0</v>
      </c>
      <c r="E237" s="83">
        <f>SUM(E238:E241)</f>
        <v>0</v>
      </c>
      <c r="F237" s="87" t="str">
        <f t="shared" si="3"/>
        <v>-</v>
      </c>
    </row>
    <row r="238" spans="1:6" s="21" customFormat="1" ht="12" customHeight="1" x14ac:dyDescent="0.2">
      <c r="A238" s="84" t="s">
        <v>527</v>
      </c>
      <c r="B238" s="106" t="s">
        <v>528</v>
      </c>
      <c r="C238" s="86" t="s">
        <v>527</v>
      </c>
      <c r="D238" s="107">
        <v>0</v>
      </c>
      <c r="E238" s="107">
        <v>0</v>
      </c>
      <c r="F238" s="87" t="str">
        <f t="shared" si="3"/>
        <v>-</v>
      </c>
    </row>
    <row r="239" spans="1:6" s="21" customFormat="1" ht="12" customHeight="1" x14ac:dyDescent="0.2">
      <c r="A239" s="84" t="s">
        <v>529</v>
      </c>
      <c r="B239" s="106" t="s">
        <v>530</v>
      </c>
      <c r="C239" s="86" t="s">
        <v>529</v>
      </c>
      <c r="D239" s="107">
        <v>0</v>
      </c>
      <c r="E239" s="107">
        <v>0</v>
      </c>
      <c r="F239" s="87" t="str">
        <f t="shared" si="3"/>
        <v>-</v>
      </c>
    </row>
    <row r="240" spans="1:6" s="21" customFormat="1" ht="22.9" customHeight="1" x14ac:dyDescent="0.2">
      <c r="A240" s="84" t="s">
        <v>531</v>
      </c>
      <c r="B240" s="106" t="s">
        <v>532</v>
      </c>
      <c r="C240" s="86" t="s">
        <v>531</v>
      </c>
      <c r="D240" s="107">
        <v>0</v>
      </c>
      <c r="E240" s="107">
        <v>0</v>
      </c>
      <c r="F240" s="87" t="str">
        <f t="shared" si="3"/>
        <v>-</v>
      </c>
    </row>
    <row r="241" spans="1:6" s="21" customFormat="1" ht="22.9" customHeight="1" x14ac:dyDescent="0.2">
      <c r="A241" s="84" t="s">
        <v>533</v>
      </c>
      <c r="B241" s="106" t="s">
        <v>534</v>
      </c>
      <c r="C241" s="86" t="s">
        <v>533</v>
      </c>
      <c r="D241" s="107">
        <v>0</v>
      </c>
      <c r="E241" s="107">
        <v>0</v>
      </c>
      <c r="F241" s="87" t="str">
        <f t="shared" si="3"/>
        <v>-</v>
      </c>
    </row>
    <row r="242" spans="1:6" s="21" customFormat="1" ht="22.9" customHeight="1" x14ac:dyDescent="0.2">
      <c r="A242" s="109" t="s">
        <v>535</v>
      </c>
      <c r="B242" s="106" t="s">
        <v>536</v>
      </c>
      <c r="C242" s="110" t="s">
        <v>535</v>
      </c>
      <c r="D242" s="83">
        <f>SUM(D243:D245)</f>
        <v>0</v>
      </c>
      <c r="E242" s="83">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84" t="s">
        <v>540</v>
      </c>
      <c r="B246" s="106" t="s">
        <v>541</v>
      </c>
      <c r="C246" s="86" t="s">
        <v>540</v>
      </c>
      <c r="D246" s="83">
        <f>SUM(D247:D249)</f>
        <v>0</v>
      </c>
      <c r="E246" s="83">
        <f>SUM(E247:E249)</f>
        <v>0</v>
      </c>
      <c r="F246" s="87" t="str">
        <f t="shared" si="3"/>
        <v>-</v>
      </c>
    </row>
    <row r="247" spans="1:6" s="21" customFormat="1" ht="12.75" customHeight="1" x14ac:dyDescent="0.2">
      <c r="A247" s="84" t="s">
        <v>542</v>
      </c>
      <c r="B247" s="85" t="s">
        <v>543</v>
      </c>
      <c r="C247" s="86" t="s">
        <v>542</v>
      </c>
      <c r="D247" s="107">
        <v>0</v>
      </c>
      <c r="E247" s="107">
        <v>0</v>
      </c>
      <c r="F247" s="87" t="str">
        <f t="shared" si="3"/>
        <v>-</v>
      </c>
    </row>
    <row r="248" spans="1:6" s="21" customFormat="1" ht="12.75" customHeight="1" x14ac:dyDescent="0.2">
      <c r="A248" s="84" t="s">
        <v>544</v>
      </c>
      <c r="B248" s="85" t="s">
        <v>545</v>
      </c>
      <c r="C248" s="86" t="s">
        <v>544</v>
      </c>
      <c r="D248" s="107">
        <v>0</v>
      </c>
      <c r="E248" s="107">
        <v>0</v>
      </c>
      <c r="F248" s="87" t="str">
        <f t="shared" si="3"/>
        <v>-</v>
      </c>
    </row>
    <row r="249" spans="1:6" s="21" customFormat="1" ht="12.75" customHeight="1" x14ac:dyDescent="0.2">
      <c r="A249" s="84" t="s">
        <v>546</v>
      </c>
      <c r="B249" s="85" t="s">
        <v>547</v>
      </c>
      <c r="C249" s="86" t="s">
        <v>546</v>
      </c>
      <c r="D249" s="107">
        <v>0</v>
      </c>
      <c r="E249" s="107">
        <v>0</v>
      </c>
      <c r="F249" s="87" t="str">
        <f t="shared" si="3"/>
        <v>-</v>
      </c>
    </row>
    <row r="250" spans="1:6" s="21" customFormat="1" ht="22.9" customHeight="1" x14ac:dyDescent="0.2">
      <c r="A250" s="84" t="s">
        <v>548</v>
      </c>
      <c r="B250" s="85" t="s">
        <v>549</v>
      </c>
      <c r="C250" s="86" t="s">
        <v>548</v>
      </c>
      <c r="D250" s="83">
        <f>SUM(D251:D253)</f>
        <v>0</v>
      </c>
      <c r="E250" s="83">
        <f>SUM(E251:E253)</f>
        <v>0</v>
      </c>
      <c r="F250" s="87" t="str">
        <f t="shared" si="3"/>
        <v>-</v>
      </c>
    </row>
    <row r="251" spans="1:6" s="21" customFormat="1" ht="22.9" customHeight="1" x14ac:dyDescent="0.2">
      <c r="A251" s="84" t="s">
        <v>550</v>
      </c>
      <c r="B251" s="85" t="s">
        <v>551</v>
      </c>
      <c r="C251" s="86" t="s">
        <v>550</v>
      </c>
      <c r="D251" s="107">
        <v>0</v>
      </c>
      <c r="E251" s="107">
        <v>0</v>
      </c>
      <c r="F251" s="87" t="str">
        <f t="shared" si="3"/>
        <v>-</v>
      </c>
    </row>
    <row r="252" spans="1:6" s="21" customFormat="1" ht="22.9" customHeight="1" x14ac:dyDescent="0.2">
      <c r="A252" s="84" t="s">
        <v>552</v>
      </c>
      <c r="B252" s="85" t="s">
        <v>553</v>
      </c>
      <c r="C252" s="86" t="s">
        <v>552</v>
      </c>
      <c r="D252" s="107">
        <v>0</v>
      </c>
      <c r="E252" s="107">
        <v>0</v>
      </c>
      <c r="F252" s="87" t="str">
        <f t="shared" si="3"/>
        <v>-</v>
      </c>
    </row>
    <row r="253" spans="1:6" s="21" customFormat="1" ht="22.9" customHeight="1" x14ac:dyDescent="0.2">
      <c r="A253" s="84" t="s">
        <v>554</v>
      </c>
      <c r="B253" s="85" t="s">
        <v>555</v>
      </c>
      <c r="C253" s="86" t="s">
        <v>554</v>
      </c>
      <c r="D253" s="107">
        <v>0</v>
      </c>
      <c r="E253" s="107">
        <v>0</v>
      </c>
      <c r="F253" s="87" t="str">
        <f t="shared" si="3"/>
        <v>-</v>
      </c>
    </row>
    <row r="254" spans="1:6" s="21" customFormat="1" ht="12.75" customHeight="1" x14ac:dyDescent="0.2">
      <c r="A254" s="84" t="s">
        <v>556</v>
      </c>
      <c r="B254" s="85" t="s">
        <v>557</v>
      </c>
      <c r="C254" s="86" t="s">
        <v>556</v>
      </c>
      <c r="D254" s="83">
        <f>SUM(D255:D256)</f>
        <v>0</v>
      </c>
      <c r="E254" s="83">
        <f>SUM(E255:E256)</f>
        <v>0</v>
      </c>
      <c r="F254" s="87" t="str">
        <f t="shared" si="3"/>
        <v>-</v>
      </c>
    </row>
    <row r="255" spans="1:6" s="21" customFormat="1" ht="12.75" customHeight="1" x14ac:dyDescent="0.2">
      <c r="A255" s="84" t="s">
        <v>558</v>
      </c>
      <c r="B255" s="85" t="s">
        <v>204</v>
      </c>
      <c r="C255" s="86" t="s">
        <v>558</v>
      </c>
      <c r="D255" s="107">
        <v>0</v>
      </c>
      <c r="E255" s="107">
        <v>0</v>
      </c>
      <c r="F255" s="87" t="str">
        <f t="shared" si="3"/>
        <v>-</v>
      </c>
    </row>
    <row r="256" spans="1:6" s="21" customFormat="1" ht="12.75" customHeight="1" x14ac:dyDescent="0.2">
      <c r="A256" s="84" t="s">
        <v>559</v>
      </c>
      <c r="B256" s="85" t="s">
        <v>206</v>
      </c>
      <c r="C256" s="86" t="s">
        <v>559</v>
      </c>
      <c r="D256" s="107">
        <v>0</v>
      </c>
      <c r="E256" s="107">
        <v>0</v>
      </c>
      <c r="F256" s="87" t="str">
        <f t="shared" si="3"/>
        <v>-</v>
      </c>
    </row>
    <row r="257" spans="1:6" s="21" customFormat="1" ht="12" customHeight="1" x14ac:dyDescent="0.2">
      <c r="A257" s="84" t="s">
        <v>560</v>
      </c>
      <c r="B257" s="85" t="s">
        <v>561</v>
      </c>
      <c r="C257" s="86" t="s">
        <v>560</v>
      </c>
      <c r="D257" s="83">
        <f>SUM(D258:D261)</f>
        <v>90</v>
      </c>
      <c r="E257" s="83">
        <f>SUM(E258:E261)</f>
        <v>0</v>
      </c>
      <c r="F257" s="87">
        <f t="shared" si="3"/>
        <v>0</v>
      </c>
    </row>
    <row r="258" spans="1:6" s="21" customFormat="1" ht="12.75" customHeight="1" x14ac:dyDescent="0.2">
      <c r="A258" s="84" t="s">
        <v>562</v>
      </c>
      <c r="B258" s="85" t="s">
        <v>210</v>
      </c>
      <c r="C258" s="86" t="s">
        <v>562</v>
      </c>
      <c r="D258" s="107">
        <v>90</v>
      </c>
      <c r="E258" s="107">
        <v>0</v>
      </c>
      <c r="F258" s="87">
        <f t="shared" si="3"/>
        <v>0</v>
      </c>
    </row>
    <row r="259" spans="1:6" s="21" customFormat="1" ht="12.75" customHeight="1" x14ac:dyDescent="0.2">
      <c r="A259" s="84" t="s">
        <v>563</v>
      </c>
      <c r="B259" s="85" t="s">
        <v>212</v>
      </c>
      <c r="C259" s="86" t="s">
        <v>563</v>
      </c>
      <c r="D259" s="107">
        <v>0</v>
      </c>
      <c r="E259" s="107">
        <v>0</v>
      </c>
      <c r="F259" s="87" t="str">
        <f t="shared" si="3"/>
        <v>-</v>
      </c>
    </row>
    <row r="260" spans="1:6" s="21" customFormat="1" ht="22.9" customHeight="1" x14ac:dyDescent="0.2">
      <c r="A260" s="84" t="s">
        <v>564</v>
      </c>
      <c r="B260" s="85" t="s">
        <v>214</v>
      </c>
      <c r="C260" s="86" t="s">
        <v>564</v>
      </c>
      <c r="D260" s="107">
        <v>0</v>
      </c>
      <c r="E260" s="107">
        <v>0</v>
      </c>
      <c r="F260" s="87" t="str">
        <f t="shared" si="3"/>
        <v>-</v>
      </c>
    </row>
    <row r="261" spans="1:6" s="21" customFormat="1" ht="22.9" customHeight="1" x14ac:dyDescent="0.2">
      <c r="A261" s="84" t="s">
        <v>565</v>
      </c>
      <c r="B261" s="85" t="s">
        <v>216</v>
      </c>
      <c r="C261" s="86" t="s">
        <v>565</v>
      </c>
      <c r="D261" s="107">
        <v>0</v>
      </c>
      <c r="E261" s="107">
        <v>0</v>
      </c>
      <c r="F261" s="87" t="str">
        <f t="shared" si="3"/>
        <v>-</v>
      </c>
    </row>
    <row r="262" spans="1:6" s="21" customFormat="1" ht="22.9" customHeight="1" x14ac:dyDescent="0.2">
      <c r="A262" s="84" t="s">
        <v>566</v>
      </c>
      <c r="B262" s="85" t="s">
        <v>567</v>
      </c>
      <c r="C262" s="86" t="s">
        <v>566</v>
      </c>
      <c r="D262" s="83">
        <f>D263+D269</f>
        <v>141430.46</v>
      </c>
      <c r="E262" s="83">
        <f>E263+E269</f>
        <v>184120.76</v>
      </c>
      <c r="F262" s="87">
        <f t="shared" ref="F262:F306" si="4">IF(D262&lt;&gt;0,IF(E262/D262&gt;=100,"&gt;&gt;100",E262/D262*100),"-")</f>
        <v>130.18465753416911</v>
      </c>
    </row>
    <row r="263" spans="1:6" s="21" customFormat="1" ht="12" customHeight="1" x14ac:dyDescent="0.2">
      <c r="A263" s="84" t="s">
        <v>568</v>
      </c>
      <c r="B263" s="85" t="s">
        <v>569</v>
      </c>
      <c r="C263" s="86" t="s">
        <v>568</v>
      </c>
      <c r="D263" s="83">
        <f>SUM(D264:D268)</f>
        <v>0</v>
      </c>
      <c r="E263" s="83">
        <f>SUM(E264:E268)</f>
        <v>0</v>
      </c>
      <c r="F263" s="87" t="str">
        <f t="shared" si="4"/>
        <v>-</v>
      </c>
    </row>
    <row r="264" spans="1:6" s="21" customFormat="1" ht="22.9" customHeight="1" x14ac:dyDescent="0.2">
      <c r="A264" s="84" t="s">
        <v>570</v>
      </c>
      <c r="B264" s="85" t="s">
        <v>571</v>
      </c>
      <c r="C264" s="86" t="s">
        <v>570</v>
      </c>
      <c r="D264" s="107">
        <v>0</v>
      </c>
      <c r="E264" s="107">
        <v>0</v>
      </c>
      <c r="F264" s="87" t="str">
        <f t="shared" si="4"/>
        <v>-</v>
      </c>
    </row>
    <row r="265" spans="1:6" s="21" customFormat="1" ht="22.9" customHeight="1" x14ac:dyDescent="0.2">
      <c r="A265" s="84" t="s">
        <v>572</v>
      </c>
      <c r="B265" s="85" t="s">
        <v>573</v>
      </c>
      <c r="C265" s="86" t="s">
        <v>572</v>
      </c>
      <c r="D265" s="107">
        <v>0</v>
      </c>
      <c r="E265" s="107">
        <v>0</v>
      </c>
      <c r="F265" s="87" t="str">
        <f t="shared" si="4"/>
        <v>-</v>
      </c>
    </row>
    <row r="266" spans="1:6" s="21" customFormat="1" ht="12" customHeight="1" x14ac:dyDescent="0.2">
      <c r="A266" s="84" t="s">
        <v>574</v>
      </c>
      <c r="B266" s="85" t="s">
        <v>575</v>
      </c>
      <c r="C266" s="86" t="s">
        <v>574</v>
      </c>
      <c r="D266" s="107">
        <v>0</v>
      </c>
      <c r="E266" s="107">
        <v>0</v>
      </c>
      <c r="F266" s="87" t="str">
        <f t="shared" si="4"/>
        <v>-</v>
      </c>
    </row>
    <row r="267" spans="1:6" s="21" customFormat="1" ht="12" customHeight="1" x14ac:dyDescent="0.2">
      <c r="A267" s="84" t="s">
        <v>576</v>
      </c>
      <c r="B267" s="85" t="s">
        <v>577</v>
      </c>
      <c r="C267" s="86" t="s">
        <v>576</v>
      </c>
      <c r="D267" s="107">
        <v>0</v>
      </c>
      <c r="E267" s="107">
        <v>0</v>
      </c>
      <c r="F267" s="87" t="str">
        <f t="shared" si="4"/>
        <v>-</v>
      </c>
    </row>
    <row r="268" spans="1:6" s="21" customFormat="1" ht="12.75" customHeight="1" x14ac:dyDescent="0.2">
      <c r="A268" s="84" t="s">
        <v>578</v>
      </c>
      <c r="B268" s="106" t="s">
        <v>579</v>
      </c>
      <c r="C268" s="86" t="s">
        <v>578</v>
      </c>
      <c r="D268" s="107">
        <v>0</v>
      </c>
      <c r="E268" s="107">
        <v>0</v>
      </c>
      <c r="F268" s="87" t="str">
        <f t="shared" si="4"/>
        <v>-</v>
      </c>
    </row>
    <row r="269" spans="1:6" s="21" customFormat="1" ht="12.75" customHeight="1" x14ac:dyDescent="0.2">
      <c r="A269" s="84" t="s">
        <v>580</v>
      </c>
      <c r="B269" s="113" t="s">
        <v>581</v>
      </c>
      <c r="C269" s="86" t="s">
        <v>580</v>
      </c>
      <c r="D269" s="83">
        <f>SUM(D270:D272)</f>
        <v>141430.46</v>
      </c>
      <c r="E269" s="83">
        <f>SUM(E270:E272)</f>
        <v>184120.76</v>
      </c>
      <c r="F269" s="87">
        <f t="shared" si="4"/>
        <v>130.18465753416911</v>
      </c>
    </row>
    <row r="270" spans="1:6" s="21" customFormat="1" ht="12.75" customHeight="1" x14ac:dyDescent="0.2">
      <c r="A270" s="84" t="s">
        <v>582</v>
      </c>
      <c r="B270" s="106" t="s">
        <v>583</v>
      </c>
      <c r="C270" s="86" t="s">
        <v>582</v>
      </c>
      <c r="D270" s="107">
        <v>0</v>
      </c>
      <c r="E270" s="107">
        <v>0</v>
      </c>
      <c r="F270" s="87" t="str">
        <f t="shared" si="4"/>
        <v>-</v>
      </c>
    </row>
    <row r="271" spans="1:6" s="21" customFormat="1" ht="12.75" customHeight="1" x14ac:dyDescent="0.2">
      <c r="A271" s="84" t="s">
        <v>584</v>
      </c>
      <c r="B271" s="106" t="s">
        <v>585</v>
      </c>
      <c r="C271" s="86" t="s">
        <v>584</v>
      </c>
      <c r="D271" s="107">
        <v>141430.46</v>
      </c>
      <c r="E271" s="107">
        <v>184120.76</v>
      </c>
      <c r="F271" s="87">
        <f t="shared" si="4"/>
        <v>130.18465753416911</v>
      </c>
    </row>
    <row r="272" spans="1:6" s="21" customFormat="1" ht="12.75" customHeight="1" x14ac:dyDescent="0.2">
      <c r="A272" s="84" t="s">
        <v>586</v>
      </c>
      <c r="B272" s="106" t="s">
        <v>587</v>
      </c>
      <c r="C272" s="86" t="s">
        <v>586</v>
      </c>
      <c r="D272" s="107">
        <v>0</v>
      </c>
      <c r="E272" s="107">
        <v>0</v>
      </c>
      <c r="F272" s="87" t="str">
        <f t="shared" si="4"/>
        <v>-</v>
      </c>
    </row>
    <row r="273" spans="1:6" s="21" customFormat="1" ht="22.9" customHeight="1" x14ac:dyDescent="0.2">
      <c r="A273" s="84" t="s">
        <v>588</v>
      </c>
      <c r="B273" s="106" t="s">
        <v>589</v>
      </c>
      <c r="C273" s="86" t="s">
        <v>588</v>
      </c>
      <c r="D273" s="83">
        <f>D274+D278+D283+D289</f>
        <v>618.14</v>
      </c>
      <c r="E273" s="83">
        <f>E274+E278+E283+E289</f>
        <v>612</v>
      </c>
      <c r="F273" s="87">
        <f t="shared" si="4"/>
        <v>99.006697511890522</v>
      </c>
    </row>
    <row r="274" spans="1:6" s="21" customFormat="1" ht="12.75" customHeight="1" x14ac:dyDescent="0.2">
      <c r="A274" s="84" t="s">
        <v>590</v>
      </c>
      <c r="B274" s="85" t="s">
        <v>591</v>
      </c>
      <c r="C274" s="86" t="s">
        <v>590</v>
      </c>
      <c r="D274" s="83">
        <f>SUM(D275:D277)</f>
        <v>618.14</v>
      </c>
      <c r="E274" s="83">
        <f>SUM(E275:E277)</f>
        <v>612</v>
      </c>
      <c r="F274" s="87">
        <f t="shared" si="4"/>
        <v>99.006697511890522</v>
      </c>
    </row>
    <row r="275" spans="1:6" s="21" customFormat="1" ht="12.75" customHeight="1" x14ac:dyDescent="0.2">
      <c r="A275" s="84" t="s">
        <v>592</v>
      </c>
      <c r="B275" s="85" t="s">
        <v>593</v>
      </c>
      <c r="C275" s="86" t="s">
        <v>592</v>
      </c>
      <c r="D275" s="107">
        <v>0</v>
      </c>
      <c r="E275" s="107">
        <v>0</v>
      </c>
      <c r="F275" s="87" t="str">
        <f t="shared" si="4"/>
        <v>-</v>
      </c>
    </row>
    <row r="276" spans="1:6" s="21" customFormat="1" ht="12.75" customHeight="1" x14ac:dyDescent="0.2">
      <c r="A276" s="84" t="s">
        <v>594</v>
      </c>
      <c r="B276" s="85" t="s">
        <v>595</v>
      </c>
      <c r="C276" s="86" t="s">
        <v>594</v>
      </c>
      <c r="D276" s="107">
        <v>618.14</v>
      </c>
      <c r="E276" s="107">
        <v>612</v>
      </c>
      <c r="F276" s="87">
        <f t="shared" si="4"/>
        <v>99.006697511890522</v>
      </c>
    </row>
    <row r="277" spans="1:6" s="21" customFormat="1" ht="12.75" customHeight="1" x14ac:dyDescent="0.2">
      <c r="A277" s="84" t="s">
        <v>596</v>
      </c>
      <c r="B277" s="85" t="s">
        <v>597</v>
      </c>
      <c r="C277" s="86" t="s">
        <v>596</v>
      </c>
      <c r="D277" s="107">
        <v>0</v>
      </c>
      <c r="E277" s="107">
        <v>0</v>
      </c>
      <c r="F277" s="87" t="str">
        <f t="shared" si="4"/>
        <v>-</v>
      </c>
    </row>
    <row r="278" spans="1:6" s="21" customFormat="1" ht="12.75" customHeight="1" x14ac:dyDescent="0.2">
      <c r="A278" s="84" t="s">
        <v>598</v>
      </c>
      <c r="B278" s="106" t="s">
        <v>599</v>
      </c>
      <c r="C278" s="86" t="s">
        <v>598</v>
      </c>
      <c r="D278" s="83">
        <f>SUM(D279:D282)</f>
        <v>0</v>
      </c>
      <c r="E278" s="83">
        <f>SUM(E279:E282)</f>
        <v>0</v>
      </c>
      <c r="F278" s="87" t="str">
        <f t="shared" si="4"/>
        <v>-</v>
      </c>
    </row>
    <row r="279" spans="1:6" s="21" customFormat="1" ht="12.75" customHeight="1" x14ac:dyDescent="0.2">
      <c r="A279" s="84" t="s">
        <v>600</v>
      </c>
      <c r="B279" s="85" t="s">
        <v>601</v>
      </c>
      <c r="C279" s="86" t="s">
        <v>600</v>
      </c>
      <c r="D279" s="107">
        <v>0</v>
      </c>
      <c r="E279" s="107">
        <v>0</v>
      </c>
      <c r="F279" s="87" t="str">
        <f t="shared" si="4"/>
        <v>-</v>
      </c>
    </row>
    <row r="280" spans="1:6" s="21" customFormat="1" ht="12.75" customHeight="1" x14ac:dyDescent="0.2">
      <c r="A280" s="84" t="s">
        <v>602</v>
      </c>
      <c r="B280" s="85" t="s">
        <v>603</v>
      </c>
      <c r="C280" s="86" t="s">
        <v>602</v>
      </c>
      <c r="D280" s="107">
        <v>0</v>
      </c>
      <c r="E280" s="107">
        <v>0</v>
      </c>
      <c r="F280" s="87" t="str">
        <f t="shared" si="4"/>
        <v>-</v>
      </c>
    </row>
    <row r="281" spans="1:6" s="21" customFormat="1" ht="12.75" customHeight="1" x14ac:dyDescent="0.2">
      <c r="A281" s="84" t="s">
        <v>604</v>
      </c>
      <c r="B281" s="85" t="s">
        <v>605</v>
      </c>
      <c r="C281" s="86" t="s">
        <v>604</v>
      </c>
      <c r="D281" s="107">
        <v>0</v>
      </c>
      <c r="E281" s="107">
        <v>0</v>
      </c>
      <c r="F281" s="87" t="str">
        <f t="shared" si="4"/>
        <v>-</v>
      </c>
    </row>
    <row r="282" spans="1:6" s="21" customFormat="1" ht="22.9" customHeight="1" x14ac:dyDescent="0.2">
      <c r="A282" s="84" t="s">
        <v>606</v>
      </c>
      <c r="B282" s="85" t="s">
        <v>607</v>
      </c>
      <c r="C282" s="86" t="s">
        <v>606</v>
      </c>
      <c r="D282" s="107">
        <v>0</v>
      </c>
      <c r="E282" s="107">
        <v>0</v>
      </c>
      <c r="F282" s="87" t="str">
        <f t="shared" si="4"/>
        <v>-</v>
      </c>
    </row>
    <row r="283" spans="1:6" s="21" customFormat="1" ht="12.75" customHeight="1" x14ac:dyDescent="0.2">
      <c r="A283" s="84" t="s">
        <v>608</v>
      </c>
      <c r="B283" s="85" t="s">
        <v>609</v>
      </c>
      <c r="C283" s="86" t="s">
        <v>608</v>
      </c>
      <c r="D283" s="83">
        <f>SUM(D284:D288)</f>
        <v>0</v>
      </c>
      <c r="E283" s="83">
        <f>SUM(E284:E288)</f>
        <v>0</v>
      </c>
      <c r="F283" s="87" t="str">
        <f t="shared" si="4"/>
        <v>-</v>
      </c>
    </row>
    <row r="284" spans="1:6" s="21" customFormat="1" ht="12.75" customHeight="1" x14ac:dyDescent="0.2">
      <c r="A284" s="84" t="s">
        <v>610</v>
      </c>
      <c r="B284" s="85" t="s">
        <v>611</v>
      </c>
      <c r="C284" s="86" t="s">
        <v>610</v>
      </c>
      <c r="D284" s="107">
        <v>0</v>
      </c>
      <c r="E284" s="107">
        <v>0</v>
      </c>
      <c r="F284" s="87" t="str">
        <f t="shared" si="4"/>
        <v>-</v>
      </c>
    </row>
    <row r="285" spans="1:6" s="21" customFormat="1" ht="12.75" customHeight="1" x14ac:dyDescent="0.2">
      <c r="A285" s="84" t="s">
        <v>612</v>
      </c>
      <c r="B285" s="85" t="s">
        <v>613</v>
      </c>
      <c r="C285" s="86" t="s">
        <v>612</v>
      </c>
      <c r="D285" s="107">
        <v>0</v>
      </c>
      <c r="E285" s="107">
        <v>0</v>
      </c>
      <c r="F285" s="87" t="str">
        <f t="shared" si="4"/>
        <v>-</v>
      </c>
    </row>
    <row r="286" spans="1:6" s="21" customFormat="1" ht="12.75" customHeight="1" x14ac:dyDescent="0.2">
      <c r="A286" s="84" t="s">
        <v>614</v>
      </c>
      <c r="B286" s="85" t="s">
        <v>615</v>
      </c>
      <c r="C286" s="86" t="s">
        <v>614</v>
      </c>
      <c r="D286" s="107">
        <v>0</v>
      </c>
      <c r="E286" s="107">
        <v>0</v>
      </c>
      <c r="F286" s="87" t="str">
        <f t="shared" si="4"/>
        <v>-</v>
      </c>
    </row>
    <row r="287" spans="1:6" s="21" customFormat="1" ht="12.75" customHeight="1" x14ac:dyDescent="0.2">
      <c r="A287" s="84" t="s">
        <v>616</v>
      </c>
      <c r="B287" s="85" t="s">
        <v>617</v>
      </c>
      <c r="C287" s="86" t="s">
        <v>616</v>
      </c>
      <c r="D287" s="107">
        <v>0</v>
      </c>
      <c r="E287" s="107">
        <v>0</v>
      </c>
      <c r="F287" s="87" t="str">
        <f t="shared" si="4"/>
        <v>-</v>
      </c>
    </row>
    <row r="288" spans="1:6" s="21" customFormat="1" ht="12.75" customHeight="1" x14ac:dyDescent="0.2">
      <c r="A288" s="84" t="s">
        <v>618</v>
      </c>
      <c r="B288" s="85" t="s">
        <v>354</v>
      </c>
      <c r="C288" s="86" t="s">
        <v>618</v>
      </c>
      <c r="D288" s="107">
        <v>0</v>
      </c>
      <c r="E288" s="107">
        <v>0</v>
      </c>
      <c r="F288" s="87" t="str">
        <f t="shared" si="4"/>
        <v>-</v>
      </c>
    </row>
    <row r="289" spans="1:6" s="21" customFormat="1" ht="12.75" customHeight="1" x14ac:dyDescent="0.2">
      <c r="A289" s="84" t="s">
        <v>619</v>
      </c>
      <c r="B289" s="106" t="s">
        <v>620</v>
      </c>
      <c r="C289" s="86" t="s">
        <v>619</v>
      </c>
      <c r="D289" s="83">
        <f>SUM(D290:D294)</f>
        <v>0</v>
      </c>
      <c r="E289" s="83">
        <f>SUM(E290:E294)</f>
        <v>0</v>
      </c>
      <c r="F289" s="87" t="str">
        <f t="shared" si="4"/>
        <v>-</v>
      </c>
    </row>
    <row r="290" spans="1:6" s="21" customFormat="1" ht="22.9" customHeight="1" x14ac:dyDescent="0.2">
      <c r="A290" s="84" t="s">
        <v>621</v>
      </c>
      <c r="B290" s="85" t="s">
        <v>622</v>
      </c>
      <c r="C290" s="86" t="s">
        <v>621</v>
      </c>
      <c r="D290" s="107">
        <v>0</v>
      </c>
      <c r="E290" s="107">
        <v>0</v>
      </c>
      <c r="F290" s="87" t="str">
        <f t="shared" si="4"/>
        <v>-</v>
      </c>
    </row>
    <row r="291" spans="1:6" s="21" customFormat="1" ht="22.9" customHeight="1" x14ac:dyDescent="0.2">
      <c r="A291" s="84" t="s">
        <v>623</v>
      </c>
      <c r="B291" s="106" t="s">
        <v>624</v>
      </c>
      <c r="C291" s="86" t="s">
        <v>623</v>
      </c>
      <c r="D291" s="107">
        <v>0</v>
      </c>
      <c r="E291" s="107">
        <v>0</v>
      </c>
      <c r="F291" s="87" t="str">
        <f t="shared" si="4"/>
        <v>-</v>
      </c>
    </row>
    <row r="292" spans="1:6" s="21" customFormat="1" ht="12.75" customHeight="1" x14ac:dyDescent="0.2">
      <c r="A292" s="84" t="s">
        <v>625</v>
      </c>
      <c r="B292" s="106" t="s">
        <v>626</v>
      </c>
      <c r="C292" s="86" t="s">
        <v>625</v>
      </c>
      <c r="D292" s="107">
        <v>0</v>
      </c>
      <c r="E292" s="107">
        <v>0</v>
      </c>
      <c r="F292" s="87" t="str">
        <f t="shared" si="4"/>
        <v>-</v>
      </c>
    </row>
    <row r="293" spans="1:6" s="21" customFormat="1" ht="12.75" customHeight="1" x14ac:dyDescent="0.2">
      <c r="A293" s="84" t="s">
        <v>627</v>
      </c>
      <c r="B293" s="106" t="s">
        <v>628</v>
      </c>
      <c r="C293" s="86" t="s">
        <v>627</v>
      </c>
      <c r="D293" s="107">
        <v>0</v>
      </c>
      <c r="E293" s="107">
        <v>0</v>
      </c>
      <c r="F293" s="87" t="str">
        <f t="shared" si="4"/>
        <v>-</v>
      </c>
    </row>
    <row r="294" spans="1:6" s="21" customFormat="1" ht="22.9" customHeight="1" x14ac:dyDescent="0.2">
      <c r="A294" s="84" t="s">
        <v>629</v>
      </c>
      <c r="B294" s="106" t="s">
        <v>630</v>
      </c>
      <c r="C294" s="86" t="s">
        <v>629</v>
      </c>
      <c r="D294" s="107">
        <v>0</v>
      </c>
      <c r="E294" s="107">
        <v>0</v>
      </c>
      <c r="F294" s="87" t="str">
        <f t="shared" si="4"/>
        <v>-</v>
      </c>
    </row>
    <row r="295" spans="1:6" s="21" customFormat="1" ht="12.75" customHeight="1" x14ac:dyDescent="0.2">
      <c r="A295" s="84"/>
      <c r="B295" s="85" t="s">
        <v>631</v>
      </c>
      <c r="C295" s="86" t="s">
        <v>632</v>
      </c>
      <c r="D295" s="107">
        <v>0</v>
      </c>
      <c r="E295" s="107">
        <v>0</v>
      </c>
      <c r="F295" s="87" t="str">
        <f t="shared" si="4"/>
        <v>-</v>
      </c>
    </row>
    <row r="296" spans="1:6" s="21" customFormat="1" ht="12.75" customHeight="1" x14ac:dyDescent="0.2">
      <c r="A296" s="84"/>
      <c r="B296" s="85" t="s">
        <v>633</v>
      </c>
      <c r="C296" s="86" t="s">
        <v>634</v>
      </c>
      <c r="D296" s="107">
        <v>0</v>
      </c>
      <c r="E296" s="107">
        <v>0</v>
      </c>
      <c r="F296" s="87" t="str">
        <f t="shared" si="4"/>
        <v>-</v>
      </c>
    </row>
    <row r="297" spans="1:6" s="21" customFormat="1" ht="12.75" customHeight="1" x14ac:dyDescent="0.2">
      <c r="A297" s="84"/>
      <c r="B297" s="85" t="s">
        <v>635</v>
      </c>
      <c r="C297" s="86" t="s">
        <v>636</v>
      </c>
      <c r="D297" s="83">
        <f>IF(D296&gt;=D295,D296-D295,0)</f>
        <v>0</v>
      </c>
      <c r="E297" s="83">
        <f>IF(E296&gt;=E295,E296-E295,0)</f>
        <v>0</v>
      </c>
      <c r="F297" s="87" t="str">
        <f t="shared" si="4"/>
        <v>-</v>
      </c>
    </row>
    <row r="298" spans="1:6" s="21" customFormat="1" ht="12.75" customHeight="1" x14ac:dyDescent="0.2">
      <c r="A298" s="84"/>
      <c r="B298" s="85" t="s">
        <v>637</v>
      </c>
      <c r="C298" s="86" t="s">
        <v>638</v>
      </c>
      <c r="D298" s="83">
        <f>IF(D295&gt;=D296,D295-D296,0)</f>
        <v>0</v>
      </c>
      <c r="E298" s="83">
        <f>IF(E295&gt;=E296,E295-E296,0)</f>
        <v>0</v>
      </c>
      <c r="F298" s="87" t="str">
        <f t="shared" si="4"/>
        <v>-</v>
      </c>
    </row>
    <row r="299" spans="1:6" s="21" customFormat="1" ht="12.75" customHeight="1" x14ac:dyDescent="0.2">
      <c r="A299" s="84"/>
      <c r="B299" s="85" t="s">
        <v>639</v>
      </c>
      <c r="C299" s="86" t="s">
        <v>640</v>
      </c>
      <c r="D299" s="83">
        <f>D152-D297+D298</f>
        <v>1485048.4999999998</v>
      </c>
      <c r="E299" s="83">
        <f>E152-E297+E298</f>
        <v>1772291.13</v>
      </c>
      <c r="F299" s="87">
        <f t="shared" si="4"/>
        <v>119.34230632871588</v>
      </c>
    </row>
    <row r="300" spans="1:6" s="21" customFormat="1" ht="12.75" customHeight="1" x14ac:dyDescent="0.2">
      <c r="A300" s="84"/>
      <c r="B300" s="85" t="s">
        <v>641</v>
      </c>
      <c r="C300" s="86" t="s">
        <v>642</v>
      </c>
      <c r="D300" s="83">
        <f>IF(D6&gt;=D299,D6-D299,0)</f>
        <v>11443.690000000177</v>
      </c>
      <c r="E300" s="83">
        <f>IF(E6&gt;=E299,E6-E299,0)</f>
        <v>0</v>
      </c>
      <c r="F300" s="87">
        <f t="shared" si="4"/>
        <v>0</v>
      </c>
    </row>
    <row r="301" spans="1:6" s="21" customFormat="1" ht="12.75" customHeight="1" x14ac:dyDescent="0.2">
      <c r="A301" s="84"/>
      <c r="B301" s="85" t="s">
        <v>643</v>
      </c>
      <c r="C301" s="86" t="s">
        <v>644</v>
      </c>
      <c r="D301" s="83">
        <f>IF(D299&gt;=D6,D299-D6,0)</f>
        <v>0</v>
      </c>
      <c r="E301" s="83">
        <f>IF(E299&gt;=E6,E299-E6,0)</f>
        <v>159899.70999999973</v>
      </c>
      <c r="F301" s="87" t="str">
        <f t="shared" si="4"/>
        <v>-</v>
      </c>
    </row>
    <row r="302" spans="1:6" s="21" customFormat="1" ht="12.75" customHeight="1" x14ac:dyDescent="0.2">
      <c r="A302" s="84" t="s">
        <v>645</v>
      </c>
      <c r="B302" s="85" t="s">
        <v>646</v>
      </c>
      <c r="C302" s="86" t="s">
        <v>645</v>
      </c>
      <c r="D302" s="107">
        <v>3323.76</v>
      </c>
      <c r="E302" s="107">
        <v>6758.34</v>
      </c>
      <c r="F302" s="87">
        <f t="shared" si="4"/>
        <v>203.33417575276195</v>
      </c>
    </row>
    <row r="303" spans="1:6" s="21" customFormat="1" ht="12.75" customHeight="1" x14ac:dyDescent="0.2">
      <c r="A303" s="84" t="s">
        <v>647</v>
      </c>
      <c r="B303" s="85" t="s">
        <v>648</v>
      </c>
      <c r="C303" s="86" t="s">
        <v>647</v>
      </c>
      <c r="D303" s="107">
        <v>0</v>
      </c>
      <c r="E303" s="107">
        <v>0</v>
      </c>
      <c r="F303" s="87" t="str">
        <f t="shared" si="4"/>
        <v>-</v>
      </c>
    </row>
    <row r="304" spans="1:6" s="21" customFormat="1" ht="12.75" customHeight="1" x14ac:dyDescent="0.2">
      <c r="A304" s="84" t="s">
        <v>649</v>
      </c>
      <c r="B304" s="85" t="s">
        <v>650</v>
      </c>
      <c r="C304" s="86" t="s">
        <v>649</v>
      </c>
      <c r="D304" s="107">
        <v>2977.38</v>
      </c>
      <c r="E304" s="107">
        <v>114241.26</v>
      </c>
      <c r="F304" s="87">
        <f t="shared" si="4"/>
        <v>3836.9727747213992</v>
      </c>
    </row>
    <row r="305" spans="1:6" s="21" customFormat="1" ht="12" customHeight="1" x14ac:dyDescent="0.2">
      <c r="A305" s="84" t="s">
        <v>651</v>
      </c>
      <c r="B305" s="85" t="s">
        <v>652</v>
      </c>
      <c r="C305" s="86" t="s">
        <v>651</v>
      </c>
      <c r="D305" s="107">
        <v>2258.41</v>
      </c>
      <c r="E305" s="107">
        <v>466.66</v>
      </c>
      <c r="F305" s="87">
        <f t="shared" si="4"/>
        <v>20.663209957447943</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21" customFormat="1" ht="12.75" customHeight="1" x14ac:dyDescent="0.2">
      <c r="A308" s="84" t="s">
        <v>656</v>
      </c>
      <c r="B308" s="85" t="s">
        <v>657</v>
      </c>
      <c r="C308" s="86" t="s">
        <v>656</v>
      </c>
      <c r="D308" s="83">
        <f>D309+D321+D354+D358</f>
        <v>0</v>
      </c>
      <c r="E308" s="83">
        <f>E309+E321+E354+E358</f>
        <v>0</v>
      </c>
      <c r="F308" s="87" t="str">
        <f t="shared" ref="F308:F339" si="5">IF(D308&lt;&gt;0,IF(E308/D308&gt;=100,"&gt;&gt;100",E308/D308*100),"-")</f>
        <v>-</v>
      </c>
    </row>
    <row r="309" spans="1:6" s="21" customFormat="1" ht="12.75" customHeight="1" x14ac:dyDescent="0.2">
      <c r="A309" s="84" t="s">
        <v>658</v>
      </c>
      <c r="B309" s="85" t="s">
        <v>659</v>
      </c>
      <c r="C309" s="86" t="s">
        <v>658</v>
      </c>
      <c r="D309" s="83">
        <f>D310+D314</f>
        <v>0</v>
      </c>
      <c r="E309" s="83">
        <f>E310+E314</f>
        <v>0</v>
      </c>
      <c r="F309" s="87" t="str">
        <f t="shared" si="5"/>
        <v>-</v>
      </c>
    </row>
    <row r="310" spans="1:6" s="21" customFormat="1" ht="12" customHeight="1" x14ac:dyDescent="0.2">
      <c r="A310" s="84" t="s">
        <v>660</v>
      </c>
      <c r="B310" s="85" t="s">
        <v>661</v>
      </c>
      <c r="C310" s="86" t="s">
        <v>660</v>
      </c>
      <c r="D310" s="83">
        <f>SUM(D311:D313)</f>
        <v>0</v>
      </c>
      <c r="E310" s="83">
        <f>SUM(E311:E313)</f>
        <v>0</v>
      </c>
      <c r="F310" s="87" t="str">
        <f t="shared" si="5"/>
        <v>-</v>
      </c>
    </row>
    <row r="311" spans="1:6" s="21" customFormat="1" ht="12.75" customHeight="1" x14ac:dyDescent="0.2">
      <c r="A311" s="84" t="s">
        <v>662</v>
      </c>
      <c r="B311" s="85" t="s">
        <v>663</v>
      </c>
      <c r="C311" s="86" t="s">
        <v>662</v>
      </c>
      <c r="D311" s="107">
        <v>0</v>
      </c>
      <c r="E311" s="107">
        <v>0</v>
      </c>
      <c r="F311" s="87" t="str">
        <f t="shared" si="5"/>
        <v>-</v>
      </c>
    </row>
    <row r="312" spans="1:6" s="21" customFormat="1" ht="12.75" customHeight="1" x14ac:dyDescent="0.2">
      <c r="A312" s="84" t="s">
        <v>664</v>
      </c>
      <c r="B312" s="85" t="s">
        <v>665</v>
      </c>
      <c r="C312" s="86" t="s">
        <v>664</v>
      </c>
      <c r="D312" s="107">
        <v>0</v>
      </c>
      <c r="E312" s="107">
        <v>0</v>
      </c>
      <c r="F312" s="87" t="str">
        <f t="shared" si="5"/>
        <v>-</v>
      </c>
    </row>
    <row r="313" spans="1:6" s="21" customFormat="1" ht="12.75" customHeight="1" x14ac:dyDescent="0.2">
      <c r="A313" s="84" t="s">
        <v>666</v>
      </c>
      <c r="B313" s="85" t="s">
        <v>667</v>
      </c>
      <c r="C313" s="86" t="s">
        <v>666</v>
      </c>
      <c r="D313" s="107">
        <v>0</v>
      </c>
      <c r="E313" s="107">
        <v>0</v>
      </c>
      <c r="F313" s="87" t="str">
        <f t="shared" si="5"/>
        <v>-</v>
      </c>
    </row>
    <row r="314" spans="1:6" s="21" customFormat="1" ht="12.75" customHeight="1" x14ac:dyDescent="0.2">
      <c r="A314" s="84" t="s">
        <v>668</v>
      </c>
      <c r="B314" s="85" t="s">
        <v>669</v>
      </c>
      <c r="C314" s="86" t="s">
        <v>668</v>
      </c>
      <c r="D314" s="83">
        <f>SUM(D315:D320)</f>
        <v>0</v>
      </c>
      <c r="E314" s="83">
        <f>SUM(E315:E320)</f>
        <v>0</v>
      </c>
      <c r="F314" s="87" t="str">
        <f t="shared" si="5"/>
        <v>-</v>
      </c>
    </row>
    <row r="315" spans="1:6" s="21" customFormat="1" ht="12.75" customHeight="1" x14ac:dyDescent="0.2">
      <c r="A315" s="84" t="s">
        <v>670</v>
      </c>
      <c r="B315" s="85" t="s">
        <v>671</v>
      </c>
      <c r="C315" s="86" t="s">
        <v>670</v>
      </c>
      <c r="D315" s="107">
        <v>0</v>
      </c>
      <c r="E315" s="107">
        <v>0</v>
      </c>
      <c r="F315" s="87" t="str">
        <f t="shared" si="5"/>
        <v>-</v>
      </c>
    </row>
    <row r="316" spans="1:6" s="21" customFormat="1" ht="12.75" customHeight="1" x14ac:dyDescent="0.2">
      <c r="A316" s="84" t="s">
        <v>672</v>
      </c>
      <c r="B316" s="85" t="s">
        <v>673</v>
      </c>
      <c r="C316" s="86" t="s">
        <v>672</v>
      </c>
      <c r="D316" s="107">
        <v>0</v>
      </c>
      <c r="E316" s="107">
        <v>0</v>
      </c>
      <c r="F316" s="87" t="str">
        <f t="shared" si="5"/>
        <v>-</v>
      </c>
    </row>
    <row r="317" spans="1:6" s="21" customFormat="1" ht="12.75" customHeight="1" x14ac:dyDescent="0.2">
      <c r="A317" s="84" t="s">
        <v>674</v>
      </c>
      <c r="B317" s="85" t="s">
        <v>675</v>
      </c>
      <c r="C317" s="86" t="s">
        <v>674</v>
      </c>
      <c r="D317" s="107">
        <v>0</v>
      </c>
      <c r="E317" s="107">
        <v>0</v>
      </c>
      <c r="F317" s="87" t="str">
        <f t="shared" si="5"/>
        <v>-</v>
      </c>
    </row>
    <row r="318" spans="1:6" s="21" customFormat="1" ht="12.75" customHeight="1" x14ac:dyDescent="0.2">
      <c r="A318" s="84" t="s">
        <v>676</v>
      </c>
      <c r="B318" s="85" t="s">
        <v>677</v>
      </c>
      <c r="C318" s="86" t="s">
        <v>676</v>
      </c>
      <c r="D318" s="107">
        <v>0</v>
      </c>
      <c r="E318" s="107">
        <v>0</v>
      </c>
      <c r="F318" s="87" t="str">
        <f t="shared" si="5"/>
        <v>-</v>
      </c>
    </row>
    <row r="319" spans="1:6" s="21" customFormat="1" ht="12.75" customHeight="1" x14ac:dyDescent="0.2">
      <c r="A319" s="84" t="s">
        <v>678</v>
      </c>
      <c r="B319" s="85" t="s">
        <v>679</v>
      </c>
      <c r="C319" s="86" t="s">
        <v>678</v>
      </c>
      <c r="D319" s="107">
        <v>0</v>
      </c>
      <c r="E319" s="107">
        <v>0</v>
      </c>
      <c r="F319" s="87" t="str">
        <f t="shared" si="5"/>
        <v>-</v>
      </c>
    </row>
    <row r="320" spans="1:6" s="21" customFormat="1" ht="12.75" customHeight="1" x14ac:dyDescent="0.2">
      <c r="A320" s="84" t="s">
        <v>680</v>
      </c>
      <c r="B320" s="85" t="s">
        <v>681</v>
      </c>
      <c r="C320" s="86" t="s">
        <v>680</v>
      </c>
      <c r="D320" s="107">
        <v>0</v>
      </c>
      <c r="E320" s="107">
        <v>0</v>
      </c>
      <c r="F320" s="87" t="str">
        <f t="shared" si="5"/>
        <v>-</v>
      </c>
    </row>
    <row r="321" spans="1:6" s="21" customFormat="1" ht="22.9" customHeight="1" x14ac:dyDescent="0.2">
      <c r="A321" s="84" t="s">
        <v>682</v>
      </c>
      <c r="B321" s="108" t="s">
        <v>683</v>
      </c>
      <c r="C321" s="86" t="s">
        <v>682</v>
      </c>
      <c r="D321" s="83">
        <f>D322+D327+D336+D341+D346+D349</f>
        <v>0</v>
      </c>
      <c r="E321" s="83">
        <f>E322+E327+E336+E341+E346+E349</f>
        <v>0</v>
      </c>
      <c r="F321" s="87" t="str">
        <f t="shared" si="5"/>
        <v>-</v>
      </c>
    </row>
    <row r="322" spans="1:6" s="21" customFormat="1" ht="12.75" customHeight="1" x14ac:dyDescent="0.2">
      <c r="A322" s="84" t="s">
        <v>684</v>
      </c>
      <c r="B322" s="85" t="s">
        <v>685</v>
      </c>
      <c r="C322" s="86" t="s">
        <v>684</v>
      </c>
      <c r="D322" s="83">
        <f>SUM(D323:D326)</f>
        <v>0</v>
      </c>
      <c r="E322" s="83">
        <f>SUM(E323:E326)</f>
        <v>0</v>
      </c>
      <c r="F322" s="87" t="str">
        <f t="shared" si="5"/>
        <v>-</v>
      </c>
    </row>
    <row r="323" spans="1:6" s="21" customFormat="1" ht="12.75" customHeight="1" x14ac:dyDescent="0.2">
      <c r="A323" s="84" t="s">
        <v>686</v>
      </c>
      <c r="B323" s="85" t="s">
        <v>687</v>
      </c>
      <c r="C323" s="86" t="s">
        <v>686</v>
      </c>
      <c r="D323" s="107">
        <v>0</v>
      </c>
      <c r="E323" s="107">
        <v>0</v>
      </c>
      <c r="F323" s="87" t="str">
        <f t="shared" si="5"/>
        <v>-</v>
      </c>
    </row>
    <row r="324" spans="1:6" s="21" customFormat="1" ht="12.75" customHeight="1" x14ac:dyDescent="0.2">
      <c r="A324" s="84" t="s">
        <v>688</v>
      </c>
      <c r="B324" s="85" t="s">
        <v>689</v>
      </c>
      <c r="C324" s="86" t="s">
        <v>688</v>
      </c>
      <c r="D324" s="107">
        <v>0</v>
      </c>
      <c r="E324" s="107">
        <v>0</v>
      </c>
      <c r="F324" s="87" t="str">
        <f t="shared" si="5"/>
        <v>-</v>
      </c>
    </row>
    <row r="325" spans="1:6" s="21" customFormat="1" ht="12.75" customHeight="1" x14ac:dyDescent="0.2">
      <c r="A325" s="84" t="s">
        <v>690</v>
      </c>
      <c r="B325" s="85" t="s">
        <v>691</v>
      </c>
      <c r="C325" s="86" t="s">
        <v>690</v>
      </c>
      <c r="D325" s="107">
        <v>0</v>
      </c>
      <c r="E325" s="107">
        <v>0</v>
      </c>
      <c r="F325" s="87" t="str">
        <f t="shared" si="5"/>
        <v>-</v>
      </c>
    </row>
    <row r="326" spans="1:6" s="21" customFormat="1" ht="12.75" customHeight="1" x14ac:dyDescent="0.2">
      <c r="A326" s="84" t="s">
        <v>692</v>
      </c>
      <c r="B326" s="85" t="s">
        <v>693</v>
      </c>
      <c r="C326" s="86" t="s">
        <v>692</v>
      </c>
      <c r="D326" s="107">
        <v>0</v>
      </c>
      <c r="E326" s="107">
        <v>0</v>
      </c>
      <c r="F326" s="87" t="str">
        <f t="shared" si="5"/>
        <v>-</v>
      </c>
    </row>
    <row r="327" spans="1:6" s="21" customFormat="1" ht="12.75" customHeight="1" x14ac:dyDescent="0.2">
      <c r="A327" s="84" t="s">
        <v>694</v>
      </c>
      <c r="B327" s="85" t="s">
        <v>695</v>
      </c>
      <c r="C327" s="86" t="s">
        <v>694</v>
      </c>
      <c r="D327" s="83">
        <f>SUM(D328:D335)</f>
        <v>0</v>
      </c>
      <c r="E327" s="83">
        <f>SUM(E328:E335)</f>
        <v>0</v>
      </c>
      <c r="F327" s="87" t="str">
        <f t="shared" si="5"/>
        <v>-</v>
      </c>
    </row>
    <row r="328" spans="1:6" s="21" customFormat="1" ht="12.75" customHeight="1" x14ac:dyDescent="0.2">
      <c r="A328" s="84" t="s">
        <v>696</v>
      </c>
      <c r="B328" s="85" t="s">
        <v>697</v>
      </c>
      <c r="C328" s="86" t="s">
        <v>696</v>
      </c>
      <c r="D328" s="107">
        <v>0</v>
      </c>
      <c r="E328" s="107">
        <v>0</v>
      </c>
      <c r="F328" s="87" t="str">
        <f t="shared" si="5"/>
        <v>-</v>
      </c>
    </row>
    <row r="329" spans="1:6" s="21" customFormat="1" ht="12.75" customHeight="1" x14ac:dyDescent="0.2">
      <c r="A329" s="84" t="s">
        <v>698</v>
      </c>
      <c r="B329" s="85" t="s">
        <v>699</v>
      </c>
      <c r="C329" s="86" t="s">
        <v>698</v>
      </c>
      <c r="D329" s="107">
        <v>0</v>
      </c>
      <c r="E329" s="107">
        <v>0</v>
      </c>
      <c r="F329" s="87" t="str">
        <f t="shared" si="5"/>
        <v>-</v>
      </c>
    </row>
    <row r="330" spans="1:6" s="21" customFormat="1" ht="12.75" customHeight="1" x14ac:dyDescent="0.2">
      <c r="A330" s="84" t="s">
        <v>700</v>
      </c>
      <c r="B330" s="85" t="s">
        <v>701</v>
      </c>
      <c r="C330" s="86" t="s">
        <v>700</v>
      </c>
      <c r="D330" s="107">
        <v>0</v>
      </c>
      <c r="E330" s="107">
        <v>0</v>
      </c>
      <c r="F330" s="87" t="str">
        <f t="shared" si="5"/>
        <v>-</v>
      </c>
    </row>
    <row r="331" spans="1:6" s="21" customFormat="1" ht="12.75" customHeight="1" x14ac:dyDescent="0.2">
      <c r="A331" s="84" t="s">
        <v>702</v>
      </c>
      <c r="B331" s="85" t="s">
        <v>703</v>
      </c>
      <c r="C331" s="86"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4" t="s">
        <v>706</v>
      </c>
      <c r="B333" s="85" t="s">
        <v>707</v>
      </c>
      <c r="C333" s="86" t="s">
        <v>706</v>
      </c>
      <c r="D333" s="107">
        <v>0</v>
      </c>
      <c r="E333" s="107">
        <v>0</v>
      </c>
      <c r="F333" s="87" t="str">
        <f t="shared" si="5"/>
        <v>-</v>
      </c>
    </row>
    <row r="334" spans="1:6" s="21" customFormat="1" ht="12.75" customHeight="1" x14ac:dyDescent="0.2">
      <c r="A334" s="84" t="s">
        <v>708</v>
      </c>
      <c r="B334" s="85" t="s">
        <v>709</v>
      </c>
      <c r="C334" s="86" t="s">
        <v>708</v>
      </c>
      <c r="D334" s="107">
        <v>0</v>
      </c>
      <c r="E334" s="107">
        <v>0</v>
      </c>
      <c r="F334" s="87" t="str">
        <f t="shared" si="5"/>
        <v>-</v>
      </c>
    </row>
    <row r="335" spans="1:6" s="21" customFormat="1" ht="12.75" customHeight="1" x14ac:dyDescent="0.2">
      <c r="A335" s="84" t="s">
        <v>710</v>
      </c>
      <c r="B335" s="85" t="s">
        <v>711</v>
      </c>
      <c r="C335" s="86" t="s">
        <v>710</v>
      </c>
      <c r="D335" s="107">
        <v>0</v>
      </c>
      <c r="E335" s="107">
        <v>0</v>
      </c>
      <c r="F335" s="87" t="str">
        <f t="shared" si="5"/>
        <v>-</v>
      </c>
    </row>
    <row r="336" spans="1:6" s="21" customFormat="1" ht="12.75" customHeight="1" x14ac:dyDescent="0.2">
      <c r="A336" s="84" t="s">
        <v>712</v>
      </c>
      <c r="B336" s="108" t="s">
        <v>713</v>
      </c>
      <c r="C336" s="86" t="s">
        <v>712</v>
      </c>
      <c r="D336" s="83">
        <f>SUM(D337:D340)</f>
        <v>0</v>
      </c>
      <c r="E336" s="83">
        <f>SUM(E337:E340)</f>
        <v>0</v>
      </c>
      <c r="F336" s="87" t="str">
        <f t="shared" si="5"/>
        <v>-</v>
      </c>
    </row>
    <row r="337" spans="1:6" s="21" customFormat="1" ht="12.75" customHeight="1" x14ac:dyDescent="0.2">
      <c r="A337" s="84" t="s">
        <v>714</v>
      </c>
      <c r="B337" s="85" t="s">
        <v>715</v>
      </c>
      <c r="C337" s="86" t="s">
        <v>714</v>
      </c>
      <c r="D337" s="107">
        <v>0</v>
      </c>
      <c r="E337" s="107">
        <v>0</v>
      </c>
      <c r="F337" s="87" t="str">
        <f t="shared" si="5"/>
        <v>-</v>
      </c>
    </row>
    <row r="338" spans="1:6" s="21" customFormat="1" ht="12.75" customHeight="1" x14ac:dyDescent="0.2">
      <c r="A338" s="84" t="s">
        <v>716</v>
      </c>
      <c r="B338" s="85" t="s">
        <v>717</v>
      </c>
      <c r="C338" s="86" t="s">
        <v>716</v>
      </c>
      <c r="D338" s="107">
        <v>0</v>
      </c>
      <c r="E338" s="107">
        <v>0</v>
      </c>
      <c r="F338" s="87" t="str">
        <f t="shared" si="5"/>
        <v>-</v>
      </c>
    </row>
    <row r="339" spans="1:6" s="21" customFormat="1" ht="12.75" customHeight="1" x14ac:dyDescent="0.2">
      <c r="A339" s="84" t="s">
        <v>718</v>
      </c>
      <c r="B339" s="85" t="s">
        <v>719</v>
      </c>
      <c r="C339" s="86" t="s">
        <v>718</v>
      </c>
      <c r="D339" s="107">
        <v>0</v>
      </c>
      <c r="E339" s="107">
        <v>0</v>
      </c>
      <c r="F339" s="87" t="str">
        <f t="shared" si="5"/>
        <v>-</v>
      </c>
    </row>
    <row r="340" spans="1:6" s="21" customFormat="1" ht="12.75" customHeight="1" x14ac:dyDescent="0.2">
      <c r="A340" s="84" t="s">
        <v>720</v>
      </c>
      <c r="B340" s="108" t="s">
        <v>721</v>
      </c>
      <c r="C340" s="86" t="s">
        <v>720</v>
      </c>
      <c r="D340" s="107">
        <v>0</v>
      </c>
      <c r="E340" s="107">
        <v>0</v>
      </c>
      <c r="F340" s="87" t="str">
        <f t="shared" ref="F340:F371" si="6">IF(D340&lt;&gt;0,IF(E340/D340&gt;=100,"&gt;&gt;100",E340/D340*100),"-")</f>
        <v>-</v>
      </c>
    </row>
    <row r="341" spans="1:6" s="21" customFormat="1" ht="22.9" customHeight="1" x14ac:dyDescent="0.2">
      <c r="A341" s="84" t="s">
        <v>722</v>
      </c>
      <c r="B341" s="108" t="s">
        <v>723</v>
      </c>
      <c r="C341" s="86" t="s">
        <v>722</v>
      </c>
      <c r="D341" s="83">
        <f>SUM(D342:D345)</f>
        <v>0</v>
      </c>
      <c r="E341" s="83">
        <f>SUM(E342:E345)</f>
        <v>0</v>
      </c>
      <c r="F341" s="87" t="str">
        <f t="shared" si="6"/>
        <v>-</v>
      </c>
    </row>
    <row r="342" spans="1:6" s="21" customFormat="1" ht="12.75" customHeight="1" x14ac:dyDescent="0.2">
      <c r="A342" s="84" t="s">
        <v>724</v>
      </c>
      <c r="B342" s="85" t="s">
        <v>725</v>
      </c>
      <c r="C342" s="86" t="s">
        <v>724</v>
      </c>
      <c r="D342" s="107">
        <v>0</v>
      </c>
      <c r="E342" s="107">
        <v>0</v>
      </c>
      <c r="F342" s="87" t="str">
        <f t="shared" si="6"/>
        <v>-</v>
      </c>
    </row>
    <row r="343" spans="1:6" s="21" customFormat="1" ht="12.75" customHeight="1" x14ac:dyDescent="0.2">
      <c r="A343" s="84" t="s">
        <v>726</v>
      </c>
      <c r="B343" s="85" t="s">
        <v>727</v>
      </c>
      <c r="C343" s="86" t="s">
        <v>726</v>
      </c>
      <c r="D343" s="107">
        <v>0</v>
      </c>
      <c r="E343" s="107">
        <v>0</v>
      </c>
      <c r="F343" s="87" t="str">
        <f t="shared" si="6"/>
        <v>-</v>
      </c>
    </row>
    <row r="344" spans="1:6" s="21" customFormat="1" ht="12.75" customHeight="1" x14ac:dyDescent="0.2">
      <c r="A344" s="84" t="s">
        <v>728</v>
      </c>
      <c r="B344" s="85" t="s">
        <v>729</v>
      </c>
      <c r="C344" s="86" t="s">
        <v>728</v>
      </c>
      <c r="D344" s="107">
        <v>0</v>
      </c>
      <c r="E344" s="107">
        <v>0</v>
      </c>
      <c r="F344" s="87" t="str">
        <f t="shared" si="6"/>
        <v>-</v>
      </c>
    </row>
    <row r="345" spans="1:6" s="21" customFormat="1" ht="12.75" customHeight="1" x14ac:dyDescent="0.2">
      <c r="A345" s="84" t="s">
        <v>730</v>
      </c>
      <c r="B345" s="85" t="s">
        <v>731</v>
      </c>
      <c r="C345" s="86" t="s">
        <v>730</v>
      </c>
      <c r="D345" s="107">
        <v>0</v>
      </c>
      <c r="E345" s="107">
        <v>0</v>
      </c>
      <c r="F345" s="87" t="str">
        <f t="shared" si="6"/>
        <v>-</v>
      </c>
    </row>
    <row r="346" spans="1:6" s="21" customFormat="1" ht="12.75" customHeight="1" x14ac:dyDescent="0.2">
      <c r="A346" s="84" t="s">
        <v>732</v>
      </c>
      <c r="B346" s="85" t="s">
        <v>733</v>
      </c>
      <c r="C346" s="86" t="s">
        <v>732</v>
      </c>
      <c r="D346" s="83">
        <f>SUM(D347:D348)</f>
        <v>0</v>
      </c>
      <c r="E346" s="83">
        <f>SUM(E347:E348)</f>
        <v>0</v>
      </c>
      <c r="F346" s="87" t="str">
        <f t="shared" si="6"/>
        <v>-</v>
      </c>
    </row>
    <row r="347" spans="1:6" s="21" customFormat="1" ht="12.75" customHeight="1" x14ac:dyDescent="0.2">
      <c r="A347" s="84" t="s">
        <v>734</v>
      </c>
      <c r="B347" s="85" t="s">
        <v>735</v>
      </c>
      <c r="C347" s="86" t="s">
        <v>734</v>
      </c>
      <c r="D347" s="107">
        <v>0</v>
      </c>
      <c r="E347" s="107">
        <v>0</v>
      </c>
      <c r="F347" s="87" t="str">
        <f t="shared" si="6"/>
        <v>-</v>
      </c>
    </row>
    <row r="348" spans="1:6" s="21" customFormat="1" ht="12.75" customHeight="1" x14ac:dyDescent="0.2">
      <c r="A348" s="84" t="s">
        <v>736</v>
      </c>
      <c r="B348" s="85" t="s">
        <v>737</v>
      </c>
      <c r="C348" s="86" t="s">
        <v>736</v>
      </c>
      <c r="D348" s="107">
        <v>0</v>
      </c>
      <c r="E348" s="107">
        <v>0</v>
      </c>
      <c r="F348" s="87" t="str">
        <f t="shared" si="6"/>
        <v>-</v>
      </c>
    </row>
    <row r="349" spans="1:6" s="21" customFormat="1" ht="12.75" customHeight="1" x14ac:dyDescent="0.2">
      <c r="A349" s="84" t="s">
        <v>738</v>
      </c>
      <c r="B349" s="85" t="s">
        <v>739</v>
      </c>
      <c r="C349" s="86" t="s">
        <v>738</v>
      </c>
      <c r="D349" s="83">
        <f>SUM(D350:D353)</f>
        <v>0</v>
      </c>
      <c r="E349" s="83">
        <f>SUM(E350:E353)</f>
        <v>0</v>
      </c>
      <c r="F349" s="87" t="str">
        <f t="shared" si="6"/>
        <v>-</v>
      </c>
    </row>
    <row r="350" spans="1:6" s="21" customFormat="1" ht="12.75" customHeight="1" x14ac:dyDescent="0.2">
      <c r="A350" s="84" t="s">
        <v>740</v>
      </c>
      <c r="B350" s="85" t="s">
        <v>741</v>
      </c>
      <c r="C350" s="86" t="s">
        <v>740</v>
      </c>
      <c r="D350" s="107">
        <v>0</v>
      </c>
      <c r="E350" s="107">
        <v>0</v>
      </c>
      <c r="F350" s="87" t="str">
        <f t="shared" si="6"/>
        <v>-</v>
      </c>
    </row>
    <row r="351" spans="1:6" s="21" customFormat="1" ht="12.75" customHeight="1" x14ac:dyDescent="0.2">
      <c r="A351" s="84" t="s">
        <v>742</v>
      </c>
      <c r="B351" s="85" t="s">
        <v>743</v>
      </c>
      <c r="C351" s="86" t="s">
        <v>742</v>
      </c>
      <c r="D351" s="107">
        <v>0</v>
      </c>
      <c r="E351" s="107">
        <v>0</v>
      </c>
      <c r="F351" s="87" t="str">
        <f t="shared" si="6"/>
        <v>-</v>
      </c>
    </row>
    <row r="352" spans="1:6" s="21" customFormat="1" ht="12.75" customHeight="1" x14ac:dyDescent="0.2">
      <c r="A352" s="84" t="s">
        <v>744</v>
      </c>
      <c r="B352" s="85" t="s">
        <v>745</v>
      </c>
      <c r="C352" s="86" t="s">
        <v>744</v>
      </c>
      <c r="D352" s="107">
        <v>0</v>
      </c>
      <c r="E352" s="107">
        <v>0</v>
      </c>
      <c r="F352" s="87" t="str">
        <f t="shared" si="6"/>
        <v>-</v>
      </c>
    </row>
    <row r="353" spans="1:6" s="21" customFormat="1" ht="12.75" customHeight="1" x14ac:dyDescent="0.2">
      <c r="A353" s="84" t="s">
        <v>746</v>
      </c>
      <c r="B353" s="85" t="s">
        <v>747</v>
      </c>
      <c r="C353" s="86" t="s">
        <v>746</v>
      </c>
      <c r="D353" s="107">
        <v>0</v>
      </c>
      <c r="E353" s="107">
        <v>0</v>
      </c>
      <c r="F353" s="87" t="str">
        <f t="shared" si="6"/>
        <v>-</v>
      </c>
    </row>
    <row r="354" spans="1:6" s="21" customFormat="1" ht="12" customHeight="1" x14ac:dyDescent="0.2">
      <c r="A354" s="84" t="s">
        <v>748</v>
      </c>
      <c r="B354" s="85" t="s">
        <v>749</v>
      </c>
      <c r="C354" s="86" t="s">
        <v>748</v>
      </c>
      <c r="D354" s="83">
        <f>D355</f>
        <v>0</v>
      </c>
      <c r="E354" s="83">
        <f>E355</f>
        <v>0</v>
      </c>
      <c r="F354" s="87" t="str">
        <f t="shared" si="6"/>
        <v>-</v>
      </c>
    </row>
    <row r="355" spans="1:6" s="21" customFormat="1" ht="22.9" customHeight="1" x14ac:dyDescent="0.2">
      <c r="A355" s="84" t="s">
        <v>750</v>
      </c>
      <c r="B355" s="85" t="s">
        <v>751</v>
      </c>
      <c r="C355" s="86" t="s">
        <v>750</v>
      </c>
      <c r="D355" s="83">
        <f>SUM(D356:D357)</f>
        <v>0</v>
      </c>
      <c r="E355" s="83">
        <f>SUM(E356:E357)</f>
        <v>0</v>
      </c>
      <c r="F355" s="87" t="str">
        <f t="shared" si="6"/>
        <v>-</v>
      </c>
    </row>
    <row r="356" spans="1:6" s="21" customFormat="1" ht="12.75" customHeight="1" x14ac:dyDescent="0.2">
      <c r="A356" s="84" t="s">
        <v>752</v>
      </c>
      <c r="B356" s="85" t="s">
        <v>753</v>
      </c>
      <c r="C356" s="86" t="s">
        <v>752</v>
      </c>
      <c r="D356" s="107">
        <v>0</v>
      </c>
      <c r="E356" s="107">
        <v>0</v>
      </c>
      <c r="F356" s="87" t="str">
        <f t="shared" si="6"/>
        <v>-</v>
      </c>
    </row>
    <row r="357" spans="1:6" s="21" customFormat="1" ht="12.75" customHeight="1" x14ac:dyDescent="0.2">
      <c r="A357" s="84" t="s">
        <v>754</v>
      </c>
      <c r="B357" s="85" t="s">
        <v>755</v>
      </c>
      <c r="C357" s="86" t="s">
        <v>754</v>
      </c>
      <c r="D357" s="107">
        <v>0</v>
      </c>
      <c r="E357" s="107">
        <v>0</v>
      </c>
      <c r="F357" s="87" t="str">
        <f t="shared" si="6"/>
        <v>-</v>
      </c>
    </row>
    <row r="358" spans="1:6" s="21" customFormat="1" ht="12.75" customHeight="1" x14ac:dyDescent="0.2">
      <c r="A358" s="84" t="s">
        <v>756</v>
      </c>
      <c r="B358" s="85" t="s">
        <v>757</v>
      </c>
      <c r="C358" s="86" t="s">
        <v>756</v>
      </c>
      <c r="D358" s="83">
        <f>D359</f>
        <v>0</v>
      </c>
      <c r="E358" s="83">
        <f>E359</f>
        <v>0</v>
      </c>
      <c r="F358" s="87" t="str">
        <f t="shared" si="6"/>
        <v>-</v>
      </c>
    </row>
    <row r="359" spans="1:6" s="21" customFormat="1" ht="12.75" customHeight="1" x14ac:dyDescent="0.2">
      <c r="A359" s="84" t="s">
        <v>758</v>
      </c>
      <c r="B359" s="85" t="s">
        <v>759</v>
      </c>
      <c r="C359" s="86" t="s">
        <v>758</v>
      </c>
      <c r="D359" s="107">
        <v>0</v>
      </c>
      <c r="E359" s="107">
        <v>0</v>
      </c>
      <c r="F359" s="87" t="str">
        <f t="shared" si="6"/>
        <v>-</v>
      </c>
    </row>
    <row r="360" spans="1:6" s="21" customFormat="1" ht="12.75" customHeight="1" x14ac:dyDescent="0.2">
      <c r="A360" s="84" t="s">
        <v>760</v>
      </c>
      <c r="B360" s="85" t="s">
        <v>761</v>
      </c>
      <c r="C360" s="86" t="s">
        <v>760</v>
      </c>
      <c r="D360" s="83">
        <f>D361+D373+D406+D410+D412</f>
        <v>12464.409999999998</v>
      </c>
      <c r="E360" s="83">
        <f>E361+E373+E406+E410+E412</f>
        <v>5183.2999999999993</v>
      </c>
      <c r="F360" s="87">
        <f t="shared" si="6"/>
        <v>41.584800243252587</v>
      </c>
    </row>
    <row r="361" spans="1:6" s="21" customFormat="1" ht="12.75" customHeight="1" x14ac:dyDescent="0.2">
      <c r="A361" s="84" t="s">
        <v>762</v>
      </c>
      <c r="B361" s="85" t="s">
        <v>763</v>
      </c>
      <c r="C361" s="86" t="s">
        <v>762</v>
      </c>
      <c r="D361" s="83">
        <f>D362+D366</f>
        <v>0</v>
      </c>
      <c r="E361" s="83">
        <f>E362+E366</f>
        <v>0</v>
      </c>
      <c r="F361" s="87" t="str">
        <f t="shared" si="6"/>
        <v>-</v>
      </c>
    </row>
    <row r="362" spans="1:6" s="21" customFormat="1" ht="12.75" customHeight="1" x14ac:dyDescent="0.2">
      <c r="A362" s="84" t="s">
        <v>764</v>
      </c>
      <c r="B362" s="85" t="s">
        <v>765</v>
      </c>
      <c r="C362" s="86" t="s">
        <v>764</v>
      </c>
      <c r="D362" s="83">
        <f>SUM(D363:D365)</f>
        <v>0</v>
      </c>
      <c r="E362" s="83">
        <f>SUM(E363:E365)</f>
        <v>0</v>
      </c>
      <c r="F362" s="87" t="str">
        <f t="shared" si="6"/>
        <v>-</v>
      </c>
    </row>
    <row r="363" spans="1:6" s="21" customFormat="1" ht="12.75" customHeight="1" x14ac:dyDescent="0.2">
      <c r="A363" s="84" t="s">
        <v>766</v>
      </c>
      <c r="B363" s="85" t="s">
        <v>663</v>
      </c>
      <c r="C363" s="86" t="s">
        <v>766</v>
      </c>
      <c r="D363" s="107">
        <v>0</v>
      </c>
      <c r="E363" s="107">
        <v>0</v>
      </c>
      <c r="F363" s="87" t="str">
        <f t="shared" si="6"/>
        <v>-</v>
      </c>
    </row>
    <row r="364" spans="1:6" s="21" customFormat="1" ht="12.75" customHeight="1" x14ac:dyDescent="0.2">
      <c r="A364" s="84" t="s">
        <v>767</v>
      </c>
      <c r="B364" s="85" t="s">
        <v>665</v>
      </c>
      <c r="C364" s="86" t="s">
        <v>767</v>
      </c>
      <c r="D364" s="107">
        <v>0</v>
      </c>
      <c r="E364" s="107">
        <v>0</v>
      </c>
      <c r="F364" s="87" t="str">
        <f t="shared" si="6"/>
        <v>-</v>
      </c>
    </row>
    <row r="365" spans="1:6" s="21" customFormat="1" ht="12.75" customHeight="1" x14ac:dyDescent="0.2">
      <c r="A365" s="84" t="s">
        <v>768</v>
      </c>
      <c r="B365" s="85" t="s">
        <v>769</v>
      </c>
      <c r="C365" s="86" t="s">
        <v>768</v>
      </c>
      <c r="D365" s="107">
        <v>0</v>
      </c>
      <c r="E365" s="107">
        <v>0</v>
      </c>
      <c r="F365" s="87" t="str">
        <f t="shared" si="6"/>
        <v>-</v>
      </c>
    </row>
    <row r="366" spans="1:6" s="21" customFormat="1" ht="12.75" customHeight="1" x14ac:dyDescent="0.2">
      <c r="A366" s="84" t="s">
        <v>770</v>
      </c>
      <c r="B366" s="85" t="s">
        <v>771</v>
      </c>
      <c r="C366" s="86" t="s">
        <v>770</v>
      </c>
      <c r="D366" s="83">
        <f>SUM(D367:D372)</f>
        <v>0</v>
      </c>
      <c r="E366" s="83">
        <f>SUM(E367:E372)</f>
        <v>0</v>
      </c>
      <c r="F366" s="87" t="str">
        <f t="shared" si="6"/>
        <v>-</v>
      </c>
    </row>
    <row r="367" spans="1:6" s="21" customFormat="1" ht="12.75" customHeight="1" x14ac:dyDescent="0.2">
      <c r="A367" s="84" t="s">
        <v>772</v>
      </c>
      <c r="B367" s="85" t="s">
        <v>671</v>
      </c>
      <c r="C367" s="86" t="s">
        <v>772</v>
      </c>
      <c r="D367" s="107">
        <v>0</v>
      </c>
      <c r="E367" s="107">
        <v>0</v>
      </c>
      <c r="F367" s="87" t="str">
        <f t="shared" si="6"/>
        <v>-</v>
      </c>
    </row>
    <row r="368" spans="1:6" s="21" customFormat="1" ht="12.75" customHeight="1" x14ac:dyDescent="0.2">
      <c r="A368" s="84" t="s">
        <v>773</v>
      </c>
      <c r="B368" s="85" t="s">
        <v>673</v>
      </c>
      <c r="C368" s="86" t="s">
        <v>773</v>
      </c>
      <c r="D368" s="107">
        <v>0</v>
      </c>
      <c r="E368" s="107">
        <v>0</v>
      </c>
      <c r="F368" s="87" t="str">
        <f t="shared" si="6"/>
        <v>-</v>
      </c>
    </row>
    <row r="369" spans="1:6" s="21" customFormat="1" ht="12.75" customHeight="1" x14ac:dyDescent="0.2">
      <c r="A369" s="84" t="s">
        <v>774</v>
      </c>
      <c r="B369" s="85" t="s">
        <v>675</v>
      </c>
      <c r="C369" s="86" t="s">
        <v>774</v>
      </c>
      <c r="D369" s="107">
        <v>0</v>
      </c>
      <c r="E369" s="107">
        <v>0</v>
      </c>
      <c r="F369" s="87" t="str">
        <f t="shared" si="6"/>
        <v>-</v>
      </c>
    </row>
    <row r="370" spans="1:6" s="21" customFormat="1" ht="12.75" customHeight="1" x14ac:dyDescent="0.2">
      <c r="A370" s="84" t="s">
        <v>775</v>
      </c>
      <c r="B370" s="85" t="s">
        <v>677</v>
      </c>
      <c r="C370" s="86" t="s">
        <v>775</v>
      </c>
      <c r="D370" s="107">
        <v>0</v>
      </c>
      <c r="E370" s="107">
        <v>0</v>
      </c>
      <c r="F370" s="87" t="str">
        <f t="shared" si="6"/>
        <v>-</v>
      </c>
    </row>
    <row r="371" spans="1:6" s="21" customFormat="1" ht="12.75" customHeight="1" x14ac:dyDescent="0.2">
      <c r="A371" s="84" t="s">
        <v>776</v>
      </c>
      <c r="B371" s="85" t="s">
        <v>679</v>
      </c>
      <c r="C371" s="86" t="s">
        <v>776</v>
      </c>
      <c r="D371" s="107">
        <v>0</v>
      </c>
      <c r="E371" s="107">
        <v>0</v>
      </c>
      <c r="F371" s="87" t="str">
        <f t="shared" si="6"/>
        <v>-</v>
      </c>
    </row>
    <row r="372" spans="1:6" s="21" customFormat="1" ht="12.75" customHeight="1" x14ac:dyDescent="0.2">
      <c r="A372" s="84" t="s">
        <v>777</v>
      </c>
      <c r="B372" s="85" t="s">
        <v>681</v>
      </c>
      <c r="C372" s="86" t="s">
        <v>777</v>
      </c>
      <c r="D372" s="107">
        <v>0</v>
      </c>
      <c r="E372" s="107">
        <v>0</v>
      </c>
      <c r="F372" s="87" t="str">
        <f t="shared" ref="F372:F403" si="7">IF(D372&lt;&gt;0,IF(E372/D372&gt;=100,"&gt;&gt;100",E372/D372*100),"-")</f>
        <v>-</v>
      </c>
    </row>
    <row r="373" spans="1:6" s="21" customFormat="1" ht="22.9" customHeight="1" x14ac:dyDescent="0.2">
      <c r="A373" s="84" t="s">
        <v>778</v>
      </c>
      <c r="B373" s="108" t="s">
        <v>779</v>
      </c>
      <c r="C373" s="86" t="s">
        <v>778</v>
      </c>
      <c r="D373" s="83">
        <f>D374+D379+D388+D393+D398+D401</f>
        <v>12464.409999999998</v>
      </c>
      <c r="E373" s="83">
        <f>E374+E379+E388+E393+E398+E401</f>
        <v>5183.2999999999993</v>
      </c>
      <c r="F373" s="87">
        <f t="shared" si="7"/>
        <v>41.584800243252587</v>
      </c>
    </row>
    <row r="374" spans="1:6" s="21" customFormat="1" ht="12.75" customHeight="1" x14ac:dyDescent="0.2">
      <c r="A374" s="84" t="s">
        <v>780</v>
      </c>
      <c r="B374" s="85" t="s">
        <v>781</v>
      </c>
      <c r="C374" s="86" t="s">
        <v>780</v>
      </c>
      <c r="D374" s="83">
        <f>SUM(D375:D378)</f>
        <v>0</v>
      </c>
      <c r="E374" s="83">
        <f>SUM(E375:E378)</f>
        <v>0</v>
      </c>
      <c r="F374" s="87" t="str">
        <f t="shared" si="7"/>
        <v>-</v>
      </c>
    </row>
    <row r="375" spans="1:6" s="21" customFormat="1" ht="12.75" customHeight="1" x14ac:dyDescent="0.2">
      <c r="A375" s="84" t="s">
        <v>782</v>
      </c>
      <c r="B375" s="85" t="s">
        <v>687</v>
      </c>
      <c r="C375" s="86" t="s">
        <v>782</v>
      </c>
      <c r="D375" s="107">
        <v>0</v>
      </c>
      <c r="E375" s="107">
        <v>0</v>
      </c>
      <c r="F375" s="87" t="str">
        <f t="shared" si="7"/>
        <v>-</v>
      </c>
    </row>
    <row r="376" spans="1:6" s="21" customFormat="1" ht="12.75" customHeight="1" x14ac:dyDescent="0.2">
      <c r="A376" s="84" t="s">
        <v>783</v>
      </c>
      <c r="B376" s="85" t="s">
        <v>689</v>
      </c>
      <c r="C376" s="86" t="s">
        <v>783</v>
      </c>
      <c r="D376" s="107">
        <v>0</v>
      </c>
      <c r="E376" s="107">
        <v>0</v>
      </c>
      <c r="F376" s="87" t="str">
        <f t="shared" si="7"/>
        <v>-</v>
      </c>
    </row>
    <row r="377" spans="1:6" s="21" customFormat="1" ht="12.75" customHeight="1" x14ac:dyDescent="0.2">
      <c r="A377" s="84" t="s">
        <v>784</v>
      </c>
      <c r="B377" s="85" t="s">
        <v>691</v>
      </c>
      <c r="C377" s="86" t="s">
        <v>784</v>
      </c>
      <c r="D377" s="107">
        <v>0</v>
      </c>
      <c r="E377" s="107">
        <v>0</v>
      </c>
      <c r="F377" s="87" t="str">
        <f t="shared" si="7"/>
        <v>-</v>
      </c>
    </row>
    <row r="378" spans="1:6" s="21" customFormat="1" ht="12.75" customHeight="1" x14ac:dyDescent="0.2">
      <c r="A378" s="84" t="s">
        <v>785</v>
      </c>
      <c r="B378" s="85" t="s">
        <v>693</v>
      </c>
      <c r="C378" s="86" t="s">
        <v>785</v>
      </c>
      <c r="D378" s="107">
        <v>0</v>
      </c>
      <c r="E378" s="107">
        <v>0</v>
      </c>
      <c r="F378" s="87" t="str">
        <f t="shared" si="7"/>
        <v>-</v>
      </c>
    </row>
    <row r="379" spans="1:6" s="21" customFormat="1" ht="12.75" customHeight="1" x14ac:dyDescent="0.2">
      <c r="A379" s="84" t="s">
        <v>786</v>
      </c>
      <c r="B379" s="85" t="s">
        <v>787</v>
      </c>
      <c r="C379" s="86" t="s">
        <v>786</v>
      </c>
      <c r="D379" s="83">
        <f>SUM(D380:D387)</f>
        <v>11307.689999999999</v>
      </c>
      <c r="E379" s="83">
        <f>SUM(E380:E387)</f>
        <v>3732.4999999999995</v>
      </c>
      <c r="F379" s="87">
        <f t="shared" si="7"/>
        <v>33.008510137791184</v>
      </c>
    </row>
    <row r="380" spans="1:6" s="21" customFormat="1" ht="12.75" customHeight="1" x14ac:dyDescent="0.2">
      <c r="A380" s="84" t="s">
        <v>788</v>
      </c>
      <c r="B380" s="85" t="s">
        <v>697</v>
      </c>
      <c r="C380" s="86" t="s">
        <v>788</v>
      </c>
      <c r="D380" s="107">
        <v>8223.8799999999992</v>
      </c>
      <c r="E380" s="107">
        <v>2663.2</v>
      </c>
      <c r="F380" s="87">
        <f t="shared" si="7"/>
        <v>32.383741007894088</v>
      </c>
    </row>
    <row r="381" spans="1:6" s="21" customFormat="1" ht="12.75" customHeight="1" x14ac:dyDescent="0.2">
      <c r="A381" s="84" t="s">
        <v>789</v>
      </c>
      <c r="B381" s="85" t="s">
        <v>790</v>
      </c>
      <c r="C381" s="86" t="s">
        <v>789</v>
      </c>
      <c r="D381" s="107">
        <v>649.19000000000005</v>
      </c>
      <c r="E381" s="107">
        <v>0</v>
      </c>
      <c r="F381" s="87">
        <f t="shared" si="7"/>
        <v>0</v>
      </c>
    </row>
    <row r="382" spans="1:6" s="21" customFormat="1" ht="12.75" customHeight="1" x14ac:dyDescent="0.2">
      <c r="A382" s="84" t="s">
        <v>791</v>
      </c>
      <c r="B382" s="85" t="s">
        <v>701</v>
      </c>
      <c r="C382" s="86" t="s">
        <v>791</v>
      </c>
      <c r="D382" s="107">
        <v>1581.8</v>
      </c>
      <c r="E382" s="107">
        <v>269.27999999999997</v>
      </c>
      <c r="F382" s="87">
        <f t="shared" si="7"/>
        <v>17.023643949930459</v>
      </c>
    </row>
    <row r="383" spans="1:6" s="21" customFormat="1" ht="12.75" customHeight="1" x14ac:dyDescent="0.2">
      <c r="A383" s="84" t="s">
        <v>792</v>
      </c>
      <c r="B383" s="85" t="s">
        <v>703</v>
      </c>
      <c r="C383" s="86"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4" t="s">
        <v>794</v>
      </c>
      <c r="B385" s="85" t="s">
        <v>707</v>
      </c>
      <c r="C385" s="86" t="s">
        <v>794</v>
      </c>
      <c r="D385" s="107">
        <v>0</v>
      </c>
      <c r="E385" s="107">
        <v>0</v>
      </c>
      <c r="F385" s="87" t="str">
        <f t="shared" si="7"/>
        <v>-</v>
      </c>
    </row>
    <row r="386" spans="1:6" s="21" customFormat="1" ht="12.75" customHeight="1" x14ac:dyDescent="0.2">
      <c r="A386" s="84" t="s">
        <v>795</v>
      </c>
      <c r="B386" s="108" t="s">
        <v>709</v>
      </c>
      <c r="C386" s="86" t="s">
        <v>795</v>
      </c>
      <c r="D386" s="107">
        <v>852.82</v>
      </c>
      <c r="E386" s="107">
        <v>800.02</v>
      </c>
      <c r="F386" s="87">
        <f t="shared" si="7"/>
        <v>93.8087755915668</v>
      </c>
    </row>
    <row r="387" spans="1:6" s="21" customFormat="1" ht="12.75" customHeight="1" x14ac:dyDescent="0.2">
      <c r="A387" s="84" t="s">
        <v>796</v>
      </c>
      <c r="B387" s="108" t="s">
        <v>711</v>
      </c>
      <c r="C387" s="86" t="s">
        <v>796</v>
      </c>
      <c r="D387" s="107">
        <v>0</v>
      </c>
      <c r="E387" s="107">
        <v>0</v>
      </c>
      <c r="F387" s="87" t="str">
        <f t="shared" si="7"/>
        <v>-</v>
      </c>
    </row>
    <row r="388" spans="1:6" s="21" customFormat="1" ht="12.75" customHeight="1" x14ac:dyDescent="0.2">
      <c r="A388" s="84" t="s">
        <v>797</v>
      </c>
      <c r="B388" s="85" t="s">
        <v>798</v>
      </c>
      <c r="C388" s="86" t="s">
        <v>797</v>
      </c>
      <c r="D388" s="83">
        <f>SUM(D389:D392)</f>
        <v>0</v>
      </c>
      <c r="E388" s="83">
        <f>SUM(E389:E392)</f>
        <v>0</v>
      </c>
      <c r="F388" s="87" t="str">
        <f t="shared" si="7"/>
        <v>-</v>
      </c>
    </row>
    <row r="389" spans="1:6" s="21" customFormat="1" ht="12.75" customHeight="1" x14ac:dyDescent="0.2">
      <c r="A389" s="84" t="s">
        <v>799</v>
      </c>
      <c r="B389" s="85" t="s">
        <v>715</v>
      </c>
      <c r="C389" s="86" t="s">
        <v>799</v>
      </c>
      <c r="D389" s="107">
        <v>0</v>
      </c>
      <c r="E389" s="107">
        <v>0</v>
      </c>
      <c r="F389" s="87" t="str">
        <f t="shared" si="7"/>
        <v>-</v>
      </c>
    </row>
    <row r="390" spans="1:6" s="21" customFormat="1" ht="12.75" customHeight="1" x14ac:dyDescent="0.2">
      <c r="A390" s="84" t="s">
        <v>800</v>
      </c>
      <c r="B390" s="85" t="s">
        <v>717</v>
      </c>
      <c r="C390" s="86" t="s">
        <v>800</v>
      </c>
      <c r="D390" s="107">
        <v>0</v>
      </c>
      <c r="E390" s="107">
        <v>0</v>
      </c>
      <c r="F390" s="87" t="str">
        <f t="shared" si="7"/>
        <v>-</v>
      </c>
    </row>
    <row r="391" spans="1:6" s="21" customFormat="1" ht="12.75" customHeight="1" x14ac:dyDescent="0.2">
      <c r="A391" s="84" t="s">
        <v>801</v>
      </c>
      <c r="B391" s="85" t="s">
        <v>719</v>
      </c>
      <c r="C391" s="86" t="s">
        <v>801</v>
      </c>
      <c r="D391" s="107">
        <v>0</v>
      </c>
      <c r="E391" s="107">
        <v>0</v>
      </c>
      <c r="F391" s="87" t="str">
        <f t="shared" si="7"/>
        <v>-</v>
      </c>
    </row>
    <row r="392" spans="1:6" s="21" customFormat="1" ht="12.75" customHeight="1" x14ac:dyDescent="0.2">
      <c r="A392" s="84" t="s">
        <v>802</v>
      </c>
      <c r="B392" s="108" t="s">
        <v>721</v>
      </c>
      <c r="C392" s="86" t="s">
        <v>802</v>
      </c>
      <c r="D392" s="107">
        <v>0</v>
      </c>
      <c r="E392" s="107">
        <v>0</v>
      </c>
      <c r="F392" s="87" t="str">
        <f t="shared" si="7"/>
        <v>-</v>
      </c>
    </row>
    <row r="393" spans="1:6" s="21" customFormat="1" ht="12.75" customHeight="1" x14ac:dyDescent="0.2">
      <c r="A393" s="84" t="s">
        <v>803</v>
      </c>
      <c r="B393" s="85" t="s">
        <v>804</v>
      </c>
      <c r="C393" s="86" t="s">
        <v>803</v>
      </c>
      <c r="D393" s="83">
        <f>SUM(D394:D397)</f>
        <v>1156.72</v>
      </c>
      <c r="E393" s="83">
        <f>SUM(E394:E397)</f>
        <v>1450.8</v>
      </c>
      <c r="F393" s="87">
        <f t="shared" si="7"/>
        <v>125.42361159139634</v>
      </c>
    </row>
    <row r="394" spans="1:6" s="21" customFormat="1" ht="12.75" customHeight="1" x14ac:dyDescent="0.2">
      <c r="A394" s="84" t="s">
        <v>805</v>
      </c>
      <c r="B394" s="85" t="s">
        <v>806</v>
      </c>
      <c r="C394" s="86" t="s">
        <v>805</v>
      </c>
      <c r="D394" s="107">
        <v>1156.72</v>
      </c>
      <c r="E394" s="107">
        <v>1450.8</v>
      </c>
      <c r="F394" s="87">
        <f t="shared" si="7"/>
        <v>125.42361159139634</v>
      </c>
    </row>
    <row r="395" spans="1:6" s="21" customFormat="1" ht="12.75" customHeight="1" x14ac:dyDescent="0.2">
      <c r="A395" s="84" t="s">
        <v>807</v>
      </c>
      <c r="B395" s="85" t="s">
        <v>727</v>
      </c>
      <c r="C395" s="86" t="s">
        <v>807</v>
      </c>
      <c r="D395" s="107">
        <v>0</v>
      </c>
      <c r="E395" s="107">
        <v>0</v>
      </c>
      <c r="F395" s="87" t="str">
        <f t="shared" si="7"/>
        <v>-</v>
      </c>
    </row>
    <row r="396" spans="1:6" s="21" customFormat="1" ht="12.75" customHeight="1" x14ac:dyDescent="0.2">
      <c r="A396" s="84" t="s">
        <v>808</v>
      </c>
      <c r="B396" s="85" t="s">
        <v>729</v>
      </c>
      <c r="C396" s="86" t="s">
        <v>808</v>
      </c>
      <c r="D396" s="107">
        <v>0</v>
      </c>
      <c r="E396" s="107">
        <v>0</v>
      </c>
      <c r="F396" s="87" t="str">
        <f t="shared" si="7"/>
        <v>-</v>
      </c>
    </row>
    <row r="397" spans="1:6" s="21" customFormat="1" ht="12.75" customHeight="1" x14ac:dyDescent="0.2">
      <c r="A397" s="84" t="s">
        <v>809</v>
      </c>
      <c r="B397" s="85" t="s">
        <v>731</v>
      </c>
      <c r="C397" s="86" t="s">
        <v>809</v>
      </c>
      <c r="D397" s="107">
        <v>0</v>
      </c>
      <c r="E397" s="107">
        <v>0</v>
      </c>
      <c r="F397" s="87" t="str">
        <f t="shared" si="7"/>
        <v>-</v>
      </c>
    </row>
    <row r="398" spans="1:6" s="21" customFormat="1" ht="12.75" customHeight="1" x14ac:dyDescent="0.2">
      <c r="A398" s="84" t="s">
        <v>810</v>
      </c>
      <c r="B398" s="85" t="s">
        <v>811</v>
      </c>
      <c r="C398" s="86" t="s">
        <v>810</v>
      </c>
      <c r="D398" s="83">
        <f>SUM(D399:D400)</f>
        <v>0</v>
      </c>
      <c r="E398" s="83">
        <f>SUM(E399:E400)</f>
        <v>0</v>
      </c>
      <c r="F398" s="87" t="str">
        <f t="shared" si="7"/>
        <v>-</v>
      </c>
    </row>
    <row r="399" spans="1:6" s="21" customFormat="1" ht="12.75" customHeight="1" x14ac:dyDescent="0.2">
      <c r="A399" s="84" t="s">
        <v>812</v>
      </c>
      <c r="B399" s="85" t="s">
        <v>813</v>
      </c>
      <c r="C399" s="86" t="s">
        <v>812</v>
      </c>
      <c r="D399" s="107">
        <v>0</v>
      </c>
      <c r="E399" s="107">
        <v>0</v>
      </c>
      <c r="F399" s="87" t="str">
        <f t="shared" si="7"/>
        <v>-</v>
      </c>
    </row>
    <row r="400" spans="1:6" s="21" customFormat="1" ht="12.75" customHeight="1" x14ac:dyDescent="0.2">
      <c r="A400" s="84" t="s">
        <v>814</v>
      </c>
      <c r="B400" s="85" t="s">
        <v>737</v>
      </c>
      <c r="C400" s="86" t="s">
        <v>814</v>
      </c>
      <c r="D400" s="107">
        <v>0</v>
      </c>
      <c r="E400" s="107">
        <v>0</v>
      </c>
      <c r="F400" s="87" t="str">
        <f t="shared" si="7"/>
        <v>-</v>
      </c>
    </row>
    <row r="401" spans="1:6" s="21" customFormat="1" ht="12.75" customHeight="1" x14ac:dyDescent="0.2">
      <c r="A401" s="84" t="s">
        <v>815</v>
      </c>
      <c r="B401" s="85" t="s">
        <v>816</v>
      </c>
      <c r="C401" s="86" t="s">
        <v>815</v>
      </c>
      <c r="D401" s="83">
        <f>SUM(D402:D405)</f>
        <v>0</v>
      </c>
      <c r="E401" s="83">
        <f>SUM(E402:E405)</f>
        <v>0</v>
      </c>
      <c r="F401" s="87" t="str">
        <f t="shared" si="7"/>
        <v>-</v>
      </c>
    </row>
    <row r="402" spans="1:6" s="21" customFormat="1" ht="12.75" customHeight="1" x14ac:dyDescent="0.2">
      <c r="A402" s="84" t="s">
        <v>817</v>
      </c>
      <c r="B402" s="85" t="s">
        <v>741</v>
      </c>
      <c r="C402" s="86" t="s">
        <v>817</v>
      </c>
      <c r="D402" s="107">
        <v>0</v>
      </c>
      <c r="E402" s="107">
        <v>0</v>
      </c>
      <c r="F402" s="87" t="str">
        <f t="shared" si="7"/>
        <v>-</v>
      </c>
    </row>
    <row r="403" spans="1:6" s="21" customFormat="1" ht="12.75" customHeight="1" x14ac:dyDescent="0.2">
      <c r="A403" s="84" t="s">
        <v>818</v>
      </c>
      <c r="B403" s="85" t="s">
        <v>743</v>
      </c>
      <c r="C403" s="86" t="s">
        <v>818</v>
      </c>
      <c r="D403" s="107">
        <v>0</v>
      </c>
      <c r="E403" s="107">
        <v>0</v>
      </c>
      <c r="F403" s="87" t="str">
        <f t="shared" si="7"/>
        <v>-</v>
      </c>
    </row>
    <row r="404" spans="1:6" s="21" customFormat="1" ht="12.75" customHeight="1" x14ac:dyDescent="0.2">
      <c r="A404" s="84" t="s">
        <v>819</v>
      </c>
      <c r="B404" s="85" t="s">
        <v>745</v>
      </c>
      <c r="C404" s="86" t="s">
        <v>819</v>
      </c>
      <c r="D404" s="107">
        <v>0</v>
      </c>
      <c r="E404" s="107">
        <v>0</v>
      </c>
      <c r="F404" s="87" t="str">
        <f t="shared" ref="F404:F428" si="8">IF(D404&lt;&gt;0,IF(E404/D404&gt;=100,"&gt;&gt;100",E404/D404*100),"-")</f>
        <v>-</v>
      </c>
    </row>
    <row r="405" spans="1:6" s="21" customFormat="1" ht="12.75" customHeight="1" x14ac:dyDescent="0.2">
      <c r="A405" s="84" t="s">
        <v>820</v>
      </c>
      <c r="B405" s="85" t="s">
        <v>747</v>
      </c>
      <c r="C405" s="86" t="s">
        <v>820</v>
      </c>
      <c r="D405" s="107">
        <v>0</v>
      </c>
      <c r="E405" s="107">
        <v>0</v>
      </c>
      <c r="F405" s="87" t="str">
        <f t="shared" si="8"/>
        <v>-</v>
      </c>
    </row>
    <row r="406" spans="1:6" s="21" customFormat="1" ht="12" customHeight="1" x14ac:dyDescent="0.2">
      <c r="A406" s="84" t="s">
        <v>821</v>
      </c>
      <c r="B406" s="85" t="s">
        <v>822</v>
      </c>
      <c r="C406" s="86" t="s">
        <v>821</v>
      </c>
      <c r="D406" s="83">
        <f>D407</f>
        <v>0</v>
      </c>
      <c r="E406" s="83">
        <f>E407</f>
        <v>0</v>
      </c>
      <c r="F406" s="87" t="str">
        <f t="shared" si="8"/>
        <v>-</v>
      </c>
    </row>
    <row r="407" spans="1:6" s="21" customFormat="1" ht="12.75" customHeight="1" x14ac:dyDescent="0.2">
      <c r="A407" s="84" t="s">
        <v>823</v>
      </c>
      <c r="B407" s="85" t="s">
        <v>824</v>
      </c>
      <c r="C407" s="86" t="s">
        <v>823</v>
      </c>
      <c r="D407" s="83">
        <f>SUM(D408:D409)</f>
        <v>0</v>
      </c>
      <c r="E407" s="83">
        <f>SUM(E408:E409)</f>
        <v>0</v>
      </c>
      <c r="F407" s="87" t="str">
        <f t="shared" si="8"/>
        <v>-</v>
      </c>
    </row>
    <row r="408" spans="1:6" s="21" customFormat="1" ht="12.75" customHeight="1" x14ac:dyDescent="0.2">
      <c r="A408" s="84" t="s">
        <v>825</v>
      </c>
      <c r="B408" s="85" t="s">
        <v>753</v>
      </c>
      <c r="C408" s="86" t="s">
        <v>825</v>
      </c>
      <c r="D408" s="107">
        <v>0</v>
      </c>
      <c r="E408" s="107">
        <v>0</v>
      </c>
      <c r="F408" s="87" t="str">
        <f t="shared" si="8"/>
        <v>-</v>
      </c>
    </row>
    <row r="409" spans="1:6" s="21" customFormat="1" ht="12.75" customHeight="1" x14ac:dyDescent="0.2">
      <c r="A409" s="84" t="s">
        <v>826</v>
      </c>
      <c r="B409" s="85" t="s">
        <v>755</v>
      </c>
      <c r="C409" s="86" t="s">
        <v>826</v>
      </c>
      <c r="D409" s="107">
        <v>0</v>
      </c>
      <c r="E409" s="107">
        <v>0</v>
      </c>
      <c r="F409" s="87" t="str">
        <f t="shared" si="8"/>
        <v>-</v>
      </c>
    </row>
    <row r="410" spans="1:6" s="21" customFormat="1" ht="12.75" customHeight="1" x14ac:dyDescent="0.2">
      <c r="A410" s="84" t="s">
        <v>827</v>
      </c>
      <c r="B410" s="85" t="s">
        <v>828</v>
      </c>
      <c r="C410" s="86" t="s">
        <v>827</v>
      </c>
      <c r="D410" s="83">
        <f>D411</f>
        <v>0</v>
      </c>
      <c r="E410" s="83">
        <f>E411</f>
        <v>0</v>
      </c>
      <c r="F410" s="87" t="str">
        <f t="shared" si="8"/>
        <v>-</v>
      </c>
    </row>
    <row r="411" spans="1:6" s="21" customFormat="1" ht="12.75" customHeight="1" x14ac:dyDescent="0.2">
      <c r="A411" s="84" t="s">
        <v>829</v>
      </c>
      <c r="B411" s="85" t="s">
        <v>830</v>
      </c>
      <c r="C411" s="86" t="s">
        <v>829</v>
      </c>
      <c r="D411" s="107">
        <v>0</v>
      </c>
      <c r="E411" s="107">
        <v>0</v>
      </c>
      <c r="F411" s="87" t="str">
        <f t="shared" si="8"/>
        <v>-</v>
      </c>
    </row>
    <row r="412" spans="1:6" s="21" customFormat="1" ht="12.75" customHeight="1" x14ac:dyDescent="0.2">
      <c r="A412" s="84" t="s">
        <v>831</v>
      </c>
      <c r="B412" s="85" t="s">
        <v>832</v>
      </c>
      <c r="C412" s="86" t="s">
        <v>831</v>
      </c>
      <c r="D412" s="83">
        <f>SUM(D413:D416)</f>
        <v>0</v>
      </c>
      <c r="E412" s="83">
        <f>SUM(E413:E416)</f>
        <v>0</v>
      </c>
      <c r="F412" s="87" t="str">
        <f t="shared" si="8"/>
        <v>-</v>
      </c>
    </row>
    <row r="413" spans="1:6" s="21" customFormat="1" ht="12.75" customHeight="1" x14ac:dyDescent="0.2">
      <c r="A413" s="84" t="s">
        <v>833</v>
      </c>
      <c r="B413" s="85" t="s">
        <v>834</v>
      </c>
      <c r="C413" s="86" t="s">
        <v>833</v>
      </c>
      <c r="D413" s="107">
        <v>0</v>
      </c>
      <c r="E413" s="107">
        <v>0</v>
      </c>
      <c r="F413" s="87" t="str">
        <f t="shared" si="8"/>
        <v>-</v>
      </c>
    </row>
    <row r="414" spans="1:6" s="21" customFormat="1" ht="12.75" customHeight="1" x14ac:dyDescent="0.2">
      <c r="A414" s="84" t="s">
        <v>835</v>
      </c>
      <c r="B414" s="85" t="s">
        <v>836</v>
      </c>
      <c r="C414" s="86" t="s">
        <v>835</v>
      </c>
      <c r="D414" s="107">
        <v>0</v>
      </c>
      <c r="E414" s="107">
        <v>0</v>
      </c>
      <c r="F414" s="87" t="str">
        <f t="shared" si="8"/>
        <v>-</v>
      </c>
    </row>
    <row r="415" spans="1:6" s="21" customFormat="1" ht="12.75" customHeight="1" x14ac:dyDescent="0.2">
      <c r="A415" s="84" t="s">
        <v>837</v>
      </c>
      <c r="B415" s="85" t="s">
        <v>838</v>
      </c>
      <c r="C415" s="86" t="s">
        <v>837</v>
      </c>
      <c r="D415" s="107">
        <v>0</v>
      </c>
      <c r="E415" s="107">
        <v>0</v>
      </c>
      <c r="F415" s="87" t="str">
        <f t="shared" si="8"/>
        <v>-</v>
      </c>
    </row>
    <row r="416" spans="1:6" s="21" customFormat="1" ht="12.75" customHeight="1" x14ac:dyDescent="0.2">
      <c r="A416" s="84" t="s">
        <v>839</v>
      </c>
      <c r="B416" s="85" t="s">
        <v>840</v>
      </c>
      <c r="C416" s="86" t="s">
        <v>839</v>
      </c>
      <c r="D416" s="107">
        <v>0</v>
      </c>
      <c r="E416" s="107">
        <v>0</v>
      </c>
      <c r="F416" s="87" t="str">
        <f t="shared" si="8"/>
        <v>-</v>
      </c>
    </row>
    <row r="417" spans="1:6" s="21" customFormat="1" ht="12.75" customHeight="1" x14ac:dyDescent="0.2">
      <c r="A417" s="84"/>
      <c r="B417" s="85" t="s">
        <v>841</v>
      </c>
      <c r="C417" s="86" t="s">
        <v>842</v>
      </c>
      <c r="D417" s="83">
        <f>IF(D308&gt;=D360,D308-D360,0)</f>
        <v>0</v>
      </c>
      <c r="E417" s="83">
        <f>IF(E308&gt;=E360,E308-E360,0)</f>
        <v>0</v>
      </c>
      <c r="F417" s="87" t="str">
        <f t="shared" si="8"/>
        <v>-</v>
      </c>
    </row>
    <row r="418" spans="1:6" s="21" customFormat="1" ht="12.75" customHeight="1" x14ac:dyDescent="0.2">
      <c r="A418" s="84"/>
      <c r="B418" s="85" t="s">
        <v>843</v>
      </c>
      <c r="C418" s="86" t="s">
        <v>844</v>
      </c>
      <c r="D418" s="83">
        <f>IF(D360&gt;=D308,D360-D308,0)</f>
        <v>12464.409999999998</v>
      </c>
      <c r="E418" s="83">
        <f>IF(E360&gt;=E308,E360-E308,0)</f>
        <v>5183.2999999999993</v>
      </c>
      <c r="F418" s="87">
        <f t="shared" si="8"/>
        <v>41.584800243252587</v>
      </c>
    </row>
    <row r="419" spans="1:6" s="21" customFormat="1" ht="12.75" customHeight="1" x14ac:dyDescent="0.2">
      <c r="A419" s="84" t="s">
        <v>845</v>
      </c>
      <c r="B419" s="85" t="s">
        <v>846</v>
      </c>
      <c r="C419" s="86" t="s">
        <v>845</v>
      </c>
      <c r="D419" s="107">
        <v>0</v>
      </c>
      <c r="E419" s="107">
        <v>0</v>
      </c>
      <c r="F419" s="87" t="str">
        <f t="shared" si="8"/>
        <v>-</v>
      </c>
    </row>
    <row r="420" spans="1:6" s="21" customFormat="1" ht="12.75" customHeight="1" x14ac:dyDescent="0.2">
      <c r="A420" s="84" t="s">
        <v>847</v>
      </c>
      <c r="B420" s="85" t="s">
        <v>848</v>
      </c>
      <c r="C420" s="86" t="s">
        <v>847</v>
      </c>
      <c r="D420" s="107">
        <v>7958.4</v>
      </c>
      <c r="E420" s="107">
        <v>12413.7</v>
      </c>
      <c r="F420" s="87">
        <f t="shared" si="8"/>
        <v>155.98235826296744</v>
      </c>
    </row>
    <row r="421" spans="1:6" s="21" customFormat="1" ht="12.75" customHeight="1" x14ac:dyDescent="0.2">
      <c r="A421" s="84" t="s">
        <v>849</v>
      </c>
      <c r="B421" s="85" t="s">
        <v>850</v>
      </c>
      <c r="C421" s="86" t="s">
        <v>849</v>
      </c>
      <c r="D421" s="107">
        <v>0</v>
      </c>
      <c r="E421" s="107">
        <v>0</v>
      </c>
      <c r="F421" s="87" t="str">
        <f t="shared" si="8"/>
        <v>-</v>
      </c>
    </row>
    <row r="422" spans="1:6" s="21" customFormat="1" ht="12.75" customHeight="1" x14ac:dyDescent="0.2">
      <c r="A422" s="84"/>
      <c r="B422" s="85" t="s">
        <v>851</v>
      </c>
      <c r="C422" s="86" t="s">
        <v>852</v>
      </c>
      <c r="D422" s="83">
        <f>D6+D308</f>
        <v>1496492.19</v>
      </c>
      <c r="E422" s="83">
        <f>E6+E308</f>
        <v>1612391.4200000002</v>
      </c>
      <c r="F422" s="87">
        <f t="shared" si="8"/>
        <v>107.74472668647874</v>
      </c>
    </row>
    <row r="423" spans="1:6" s="21" customFormat="1" ht="12.75" customHeight="1" x14ac:dyDescent="0.2">
      <c r="A423" s="84"/>
      <c r="B423" s="85" t="s">
        <v>853</v>
      </c>
      <c r="C423" s="86" t="s">
        <v>854</v>
      </c>
      <c r="D423" s="83">
        <f>D299+D360</f>
        <v>1497512.9099999997</v>
      </c>
      <c r="E423" s="83">
        <f>E299+E360</f>
        <v>1777474.43</v>
      </c>
      <c r="F423" s="87">
        <f t="shared" si="8"/>
        <v>118.69509892906368</v>
      </c>
    </row>
    <row r="424" spans="1:6" s="21" customFormat="1" ht="12.75" customHeight="1" x14ac:dyDescent="0.2">
      <c r="A424" s="84"/>
      <c r="B424" s="85" t="s">
        <v>855</v>
      </c>
      <c r="C424" s="86" t="s">
        <v>856</v>
      </c>
      <c r="D424" s="83">
        <f>IF(D422&gt;=D423,D422-D423,0)</f>
        <v>0</v>
      </c>
      <c r="E424" s="83">
        <f>IF(E422&gt;=E423,E422-E423,0)</f>
        <v>0</v>
      </c>
      <c r="F424" s="87" t="str">
        <f t="shared" si="8"/>
        <v>-</v>
      </c>
    </row>
    <row r="425" spans="1:6" s="21" customFormat="1" ht="12.75" customHeight="1" x14ac:dyDescent="0.2">
      <c r="A425" s="84"/>
      <c r="B425" s="85" t="s">
        <v>857</v>
      </c>
      <c r="C425" s="86" t="s">
        <v>858</v>
      </c>
      <c r="D425" s="83">
        <f>IF(D423&gt;=D422,D423-D422,0)</f>
        <v>1020.7199999997392</v>
      </c>
      <c r="E425" s="83">
        <f>IF(E423&gt;=E422,E423-E422,0)</f>
        <v>165083.00999999978</v>
      </c>
      <c r="F425" s="87" t="str">
        <f t="shared" si="8"/>
        <v>&gt;&gt;100</v>
      </c>
    </row>
    <row r="426" spans="1:6" s="21" customFormat="1" ht="12.75" customHeight="1" x14ac:dyDescent="0.2">
      <c r="A426" s="121" t="s">
        <v>859</v>
      </c>
      <c r="B426" s="108" t="s">
        <v>860</v>
      </c>
      <c r="C426" s="122" t="s">
        <v>861</v>
      </c>
      <c r="D426" s="83">
        <f>IF(D302-D303+D419-D420&gt;=0,D302-D303+D419-D420,0)</f>
        <v>0</v>
      </c>
      <c r="E426" s="83">
        <f>IF(E302-E303+E419-E420&gt;=0,E302-E303+E419-E420,0)</f>
        <v>0</v>
      </c>
      <c r="F426" s="87" t="str">
        <f t="shared" si="8"/>
        <v>-</v>
      </c>
    </row>
    <row r="427" spans="1:6" s="21" customFormat="1" ht="12.75" customHeight="1" x14ac:dyDescent="0.2">
      <c r="A427" s="121" t="s">
        <v>859</v>
      </c>
      <c r="B427" s="85" t="s">
        <v>862</v>
      </c>
      <c r="C427" s="122" t="s">
        <v>863</v>
      </c>
      <c r="D427" s="83">
        <f>IF(D303-D302+D420-D419&gt;=0,D303-D302+D420-D419,0)</f>
        <v>4634.6399999999994</v>
      </c>
      <c r="E427" s="83">
        <f>IF(E303-E302+E420-E419&gt;=0,E303-E302+E420-E419,0)</f>
        <v>5655.3600000000006</v>
      </c>
      <c r="F427" s="87">
        <f t="shared" si="8"/>
        <v>122.02371705245719</v>
      </c>
    </row>
    <row r="428" spans="1:6" s="21" customFormat="1" ht="22.9" customHeight="1" x14ac:dyDescent="0.2">
      <c r="A428" s="115" t="s">
        <v>864</v>
      </c>
      <c r="B428" s="116" t="s">
        <v>865</v>
      </c>
      <c r="C428" s="117" t="s">
        <v>866</v>
      </c>
      <c r="D428" s="123">
        <f>D304+D421</f>
        <v>2977.38</v>
      </c>
      <c r="E428" s="123">
        <f>E304+E421</f>
        <v>114241.26</v>
      </c>
      <c r="F428" s="119">
        <f t="shared" si="8"/>
        <v>3836.9727747213992</v>
      </c>
    </row>
    <row r="429" spans="1:6" s="151" customFormat="1" ht="20.100000000000001" customHeight="1" x14ac:dyDescent="0.2">
      <c r="A429" s="334" t="s">
        <v>867</v>
      </c>
      <c r="B429" s="335"/>
      <c r="C429" s="102"/>
      <c r="D429" s="120"/>
      <c r="E429" s="120"/>
      <c r="F429" s="105"/>
    </row>
    <row r="430" spans="1:6" s="21" customFormat="1" ht="12.75" customHeight="1" x14ac:dyDescent="0.2">
      <c r="A430" s="84" t="s">
        <v>868</v>
      </c>
      <c r="B430" s="85" t="s">
        <v>869</v>
      </c>
      <c r="C430" s="86" t="s">
        <v>868</v>
      </c>
      <c r="D430" s="83">
        <f>D431+D466+D479+D491+D522</f>
        <v>0</v>
      </c>
      <c r="E430" s="83">
        <f>E431+E466+E479+E491+E522</f>
        <v>0</v>
      </c>
      <c r="F430" s="87" t="str">
        <f t="shared" ref="F430:F493" si="9">IF(D430&lt;&gt;0,IF(E430/D430&gt;=100,"&gt;&gt;100",E430/D430*100),"-")</f>
        <v>-</v>
      </c>
    </row>
    <row r="431" spans="1:6" s="21" customFormat="1" ht="22.9" customHeight="1" x14ac:dyDescent="0.2">
      <c r="A431" s="84" t="s">
        <v>870</v>
      </c>
      <c r="B431" s="113" t="s">
        <v>871</v>
      </c>
      <c r="C431" s="86" t="s">
        <v>870</v>
      </c>
      <c r="D431" s="83">
        <f>D432+D437+D440+D444+D445+D452+D457+D465</f>
        <v>0</v>
      </c>
      <c r="E431" s="83">
        <f>E432+E437+E440+E444+E445+E452+E457+E465</f>
        <v>0</v>
      </c>
      <c r="F431" s="87" t="str">
        <f t="shared" si="9"/>
        <v>-</v>
      </c>
    </row>
    <row r="432" spans="1:6" s="21" customFormat="1" ht="22.9" customHeight="1" x14ac:dyDescent="0.2">
      <c r="A432" s="84" t="s">
        <v>872</v>
      </c>
      <c r="B432" s="85" t="s">
        <v>873</v>
      </c>
      <c r="C432" s="86" t="s">
        <v>872</v>
      </c>
      <c r="D432" s="83">
        <f>SUM(D433:D436)</f>
        <v>0</v>
      </c>
      <c r="E432" s="83">
        <f>SUM(E433:E436)</f>
        <v>0</v>
      </c>
      <c r="F432" s="87" t="str">
        <f t="shared" si="9"/>
        <v>-</v>
      </c>
    </row>
    <row r="433" spans="1:6" s="21" customFormat="1" ht="12.75" customHeight="1" x14ac:dyDescent="0.2">
      <c r="A433" s="84" t="s">
        <v>874</v>
      </c>
      <c r="B433" s="85" t="s">
        <v>875</v>
      </c>
      <c r="C433" s="86" t="s">
        <v>874</v>
      </c>
      <c r="D433" s="107">
        <v>0</v>
      </c>
      <c r="E433" s="107">
        <v>0</v>
      </c>
      <c r="F433" s="87" t="str">
        <f t="shared" si="9"/>
        <v>-</v>
      </c>
    </row>
    <row r="434" spans="1:6" s="21" customFormat="1" ht="12.75" customHeight="1" x14ac:dyDescent="0.2">
      <c r="A434" s="84" t="s">
        <v>876</v>
      </c>
      <c r="B434" s="85" t="s">
        <v>877</v>
      </c>
      <c r="C434" s="86" t="s">
        <v>876</v>
      </c>
      <c r="D434" s="107">
        <v>0</v>
      </c>
      <c r="E434" s="107">
        <v>0</v>
      </c>
      <c r="F434" s="87" t="str">
        <f t="shared" si="9"/>
        <v>-</v>
      </c>
    </row>
    <row r="435" spans="1:6" s="21" customFormat="1" ht="12.75" customHeight="1" x14ac:dyDescent="0.2">
      <c r="A435" s="84" t="s">
        <v>878</v>
      </c>
      <c r="B435" s="85" t="s">
        <v>879</v>
      </c>
      <c r="C435" s="86" t="s">
        <v>878</v>
      </c>
      <c r="D435" s="107">
        <v>0</v>
      </c>
      <c r="E435" s="107">
        <v>0</v>
      </c>
      <c r="F435" s="87" t="str">
        <f t="shared" si="9"/>
        <v>-</v>
      </c>
    </row>
    <row r="436" spans="1:6" s="21" customFormat="1" ht="12.75" customHeight="1" x14ac:dyDescent="0.2">
      <c r="A436" s="84" t="s">
        <v>880</v>
      </c>
      <c r="B436" s="85" t="s">
        <v>881</v>
      </c>
      <c r="C436" s="86" t="s">
        <v>880</v>
      </c>
      <c r="D436" s="107">
        <v>0</v>
      </c>
      <c r="E436" s="107">
        <v>0</v>
      </c>
      <c r="F436" s="87" t="str">
        <f t="shared" si="9"/>
        <v>-</v>
      </c>
    </row>
    <row r="437" spans="1:6" s="21" customFormat="1" ht="22.9" customHeight="1" x14ac:dyDescent="0.2">
      <c r="A437" s="84" t="s">
        <v>882</v>
      </c>
      <c r="B437" s="85" t="s">
        <v>883</v>
      </c>
      <c r="C437" s="86" t="s">
        <v>882</v>
      </c>
      <c r="D437" s="83">
        <f>SUM(D438:D439)</f>
        <v>0</v>
      </c>
      <c r="E437" s="83">
        <f>SUM(E438:E439)</f>
        <v>0</v>
      </c>
      <c r="F437" s="87" t="str">
        <f t="shared" si="9"/>
        <v>-</v>
      </c>
    </row>
    <row r="438" spans="1:6" s="21" customFormat="1" ht="22.9" customHeight="1" x14ac:dyDescent="0.2">
      <c r="A438" s="84" t="s">
        <v>884</v>
      </c>
      <c r="B438" s="108" t="s">
        <v>885</v>
      </c>
      <c r="C438" s="86" t="s">
        <v>884</v>
      </c>
      <c r="D438" s="107">
        <v>0</v>
      </c>
      <c r="E438" s="107">
        <v>0</v>
      </c>
      <c r="F438" s="87" t="str">
        <f t="shared" si="9"/>
        <v>-</v>
      </c>
    </row>
    <row r="439" spans="1:6" s="21" customFormat="1" ht="22.9" customHeight="1" x14ac:dyDescent="0.2">
      <c r="A439" s="84" t="s">
        <v>886</v>
      </c>
      <c r="B439" s="108" t="s">
        <v>887</v>
      </c>
      <c r="C439" s="86" t="s">
        <v>886</v>
      </c>
      <c r="D439" s="107">
        <v>0</v>
      </c>
      <c r="E439" s="107">
        <v>0</v>
      </c>
      <c r="F439" s="87" t="str">
        <f t="shared" si="9"/>
        <v>-</v>
      </c>
    </row>
    <row r="440" spans="1:6" s="21" customFormat="1" ht="22.9" customHeight="1" x14ac:dyDescent="0.2">
      <c r="A440" s="84" t="s">
        <v>888</v>
      </c>
      <c r="B440" s="85" t="s">
        <v>889</v>
      </c>
      <c r="C440" s="86" t="s">
        <v>888</v>
      </c>
      <c r="D440" s="83">
        <f>SUM(D441:D443)</f>
        <v>0</v>
      </c>
      <c r="E440" s="83">
        <f>SUM(E441:E443)</f>
        <v>0</v>
      </c>
      <c r="F440" s="87" t="str">
        <f t="shared" si="9"/>
        <v>-</v>
      </c>
    </row>
    <row r="441" spans="1:6" s="21" customFormat="1" ht="12.75" customHeight="1" x14ac:dyDescent="0.2">
      <c r="A441" s="84" t="s">
        <v>890</v>
      </c>
      <c r="B441" s="85" t="s">
        <v>891</v>
      </c>
      <c r="C441" s="86" t="s">
        <v>890</v>
      </c>
      <c r="D441" s="107">
        <v>0</v>
      </c>
      <c r="E441" s="107">
        <v>0</v>
      </c>
      <c r="F441" s="87" t="str">
        <f t="shared" si="9"/>
        <v>-</v>
      </c>
    </row>
    <row r="442" spans="1:6" s="21" customFormat="1" ht="12.75" customHeight="1" x14ac:dyDescent="0.2">
      <c r="A442" s="84" t="s">
        <v>892</v>
      </c>
      <c r="B442" s="85" t="s">
        <v>893</v>
      </c>
      <c r="C442" s="86" t="s">
        <v>892</v>
      </c>
      <c r="D442" s="107">
        <v>0</v>
      </c>
      <c r="E442" s="107">
        <v>0</v>
      </c>
      <c r="F442" s="87" t="str">
        <f t="shared" si="9"/>
        <v>-</v>
      </c>
    </row>
    <row r="443" spans="1:6" s="21" customFormat="1" ht="12.75" customHeight="1" x14ac:dyDescent="0.2">
      <c r="A443" s="84" t="s">
        <v>894</v>
      </c>
      <c r="B443" s="85" t="s">
        <v>895</v>
      </c>
      <c r="C443" s="86" t="s">
        <v>894</v>
      </c>
      <c r="D443" s="107">
        <v>0</v>
      </c>
      <c r="E443" s="107">
        <v>0</v>
      </c>
      <c r="F443" s="87" t="str">
        <f t="shared" si="9"/>
        <v>-</v>
      </c>
    </row>
    <row r="444" spans="1:6" s="21" customFormat="1" ht="12" customHeight="1" x14ac:dyDescent="0.2">
      <c r="A444" s="84" t="s">
        <v>896</v>
      </c>
      <c r="B444" s="108" t="s">
        <v>897</v>
      </c>
      <c r="C444" s="86" t="s">
        <v>896</v>
      </c>
      <c r="D444" s="107">
        <v>0</v>
      </c>
      <c r="E444" s="107">
        <v>0</v>
      </c>
      <c r="F444" s="87" t="str">
        <f t="shared" si="9"/>
        <v>-</v>
      </c>
    </row>
    <row r="445" spans="1:6" s="21" customFormat="1" ht="22.9" customHeight="1" x14ac:dyDescent="0.2">
      <c r="A445" s="84" t="s">
        <v>898</v>
      </c>
      <c r="B445" s="85" t="s">
        <v>899</v>
      </c>
      <c r="C445" s="86" t="s">
        <v>898</v>
      </c>
      <c r="D445" s="83">
        <f>SUM(D446:D451)</f>
        <v>0</v>
      </c>
      <c r="E445" s="83">
        <f>SUM(E446:E451)</f>
        <v>0</v>
      </c>
      <c r="F445" s="87" t="str">
        <f t="shared" si="9"/>
        <v>-</v>
      </c>
    </row>
    <row r="446" spans="1:6" s="21" customFormat="1" ht="12.75" customHeight="1" x14ac:dyDescent="0.2">
      <c r="A446" s="84" t="s">
        <v>900</v>
      </c>
      <c r="B446" s="85" t="s">
        <v>901</v>
      </c>
      <c r="C446" s="86" t="s">
        <v>900</v>
      </c>
      <c r="D446" s="107">
        <v>0</v>
      </c>
      <c r="E446" s="107">
        <v>0</v>
      </c>
      <c r="F446" s="87" t="str">
        <f t="shared" si="9"/>
        <v>-</v>
      </c>
    </row>
    <row r="447" spans="1:6" s="21" customFormat="1" ht="12" customHeight="1" x14ac:dyDescent="0.2">
      <c r="A447" s="84" t="s">
        <v>902</v>
      </c>
      <c r="B447" s="85" t="s">
        <v>903</v>
      </c>
      <c r="C447" s="86" t="s">
        <v>902</v>
      </c>
      <c r="D447" s="107">
        <v>0</v>
      </c>
      <c r="E447" s="107">
        <v>0</v>
      </c>
      <c r="F447" s="87" t="str">
        <f t="shared" si="9"/>
        <v>-</v>
      </c>
    </row>
    <row r="448" spans="1:6" s="21" customFormat="1" ht="22.9" customHeight="1" x14ac:dyDescent="0.2">
      <c r="A448" s="84" t="s">
        <v>904</v>
      </c>
      <c r="B448" s="85" t="s">
        <v>905</v>
      </c>
      <c r="C448" s="86" t="s">
        <v>904</v>
      </c>
      <c r="D448" s="107">
        <v>0</v>
      </c>
      <c r="E448" s="107">
        <v>0</v>
      </c>
      <c r="F448" s="87" t="str">
        <f t="shared" si="9"/>
        <v>-</v>
      </c>
    </row>
    <row r="449" spans="1:6" s="21" customFormat="1" ht="12.75" customHeight="1" x14ac:dyDescent="0.2">
      <c r="A449" s="84" t="s">
        <v>906</v>
      </c>
      <c r="B449" s="85" t="s">
        <v>907</v>
      </c>
      <c r="C449" s="86" t="s">
        <v>906</v>
      </c>
      <c r="D449" s="107">
        <v>0</v>
      </c>
      <c r="E449" s="107">
        <v>0</v>
      </c>
      <c r="F449" s="87" t="str">
        <f t="shared" si="9"/>
        <v>-</v>
      </c>
    </row>
    <row r="450" spans="1:6" s="21" customFormat="1" ht="12.75" customHeight="1" x14ac:dyDescent="0.2">
      <c r="A450" s="84" t="s">
        <v>908</v>
      </c>
      <c r="B450" s="85" t="s">
        <v>909</v>
      </c>
      <c r="C450" s="86" t="s">
        <v>908</v>
      </c>
      <c r="D450" s="107">
        <v>0</v>
      </c>
      <c r="E450" s="107">
        <v>0</v>
      </c>
      <c r="F450" s="87" t="str">
        <f t="shared" si="9"/>
        <v>-</v>
      </c>
    </row>
    <row r="451" spans="1:6" s="21" customFormat="1" ht="12.75" customHeight="1" x14ac:dyDescent="0.2">
      <c r="A451" s="84" t="s">
        <v>910</v>
      </c>
      <c r="B451" s="85" t="s">
        <v>911</v>
      </c>
      <c r="C451" s="86" t="s">
        <v>910</v>
      </c>
      <c r="D451" s="107">
        <v>0</v>
      </c>
      <c r="E451" s="107">
        <v>0</v>
      </c>
      <c r="F451" s="87" t="str">
        <f t="shared" si="9"/>
        <v>-</v>
      </c>
    </row>
    <row r="452" spans="1:6" s="21" customFormat="1" ht="22.9" customHeight="1" x14ac:dyDescent="0.2">
      <c r="A452" s="84" t="s">
        <v>912</v>
      </c>
      <c r="B452" s="85" t="s">
        <v>913</v>
      </c>
      <c r="C452" s="86" t="s">
        <v>912</v>
      </c>
      <c r="D452" s="83">
        <f>SUM(D453:D456)</f>
        <v>0</v>
      </c>
      <c r="E452" s="83">
        <f>SUM(E453:E456)</f>
        <v>0</v>
      </c>
      <c r="F452" s="87" t="str">
        <f t="shared" si="9"/>
        <v>-</v>
      </c>
    </row>
    <row r="453" spans="1:6" s="21" customFormat="1" ht="12.75" customHeight="1" x14ac:dyDescent="0.2">
      <c r="A453" s="84" t="s">
        <v>914</v>
      </c>
      <c r="B453" s="85" t="s">
        <v>915</v>
      </c>
      <c r="C453" s="86" t="s">
        <v>914</v>
      </c>
      <c r="D453" s="107">
        <v>0</v>
      </c>
      <c r="E453" s="107">
        <v>0</v>
      </c>
      <c r="F453" s="87" t="str">
        <f t="shared" si="9"/>
        <v>-</v>
      </c>
    </row>
    <row r="454" spans="1:6" s="21" customFormat="1" ht="12.75" customHeight="1" x14ac:dyDescent="0.2">
      <c r="A454" s="84" t="s">
        <v>916</v>
      </c>
      <c r="B454" s="85" t="s">
        <v>917</v>
      </c>
      <c r="C454" s="86" t="s">
        <v>916</v>
      </c>
      <c r="D454" s="107">
        <v>0</v>
      </c>
      <c r="E454" s="107">
        <v>0</v>
      </c>
      <c r="F454" s="87" t="str">
        <f t="shared" si="9"/>
        <v>-</v>
      </c>
    </row>
    <row r="455" spans="1:6" s="21" customFormat="1" ht="12.75" customHeight="1" x14ac:dyDescent="0.2">
      <c r="A455" s="84" t="s">
        <v>918</v>
      </c>
      <c r="B455" s="85" t="s">
        <v>919</v>
      </c>
      <c r="C455" s="86" t="s">
        <v>918</v>
      </c>
      <c r="D455" s="107">
        <v>0</v>
      </c>
      <c r="E455" s="107">
        <v>0</v>
      </c>
      <c r="F455" s="87" t="str">
        <f t="shared" si="9"/>
        <v>-</v>
      </c>
    </row>
    <row r="456" spans="1:6" s="21" customFormat="1" ht="12.75" customHeight="1" x14ac:dyDescent="0.2">
      <c r="A456" s="84" t="s">
        <v>920</v>
      </c>
      <c r="B456" s="85" t="s">
        <v>921</v>
      </c>
      <c r="C456" s="86" t="s">
        <v>920</v>
      </c>
      <c r="D456" s="107">
        <v>0</v>
      </c>
      <c r="E456" s="107">
        <v>0</v>
      </c>
      <c r="F456" s="87" t="str">
        <f t="shared" si="9"/>
        <v>-</v>
      </c>
    </row>
    <row r="457" spans="1:6" s="21" customFormat="1" ht="12.75" customHeight="1" x14ac:dyDescent="0.2">
      <c r="A457" s="84" t="s">
        <v>922</v>
      </c>
      <c r="B457" s="85" t="s">
        <v>923</v>
      </c>
      <c r="C457" s="86" t="s">
        <v>922</v>
      </c>
      <c r="D457" s="83">
        <f>SUM(D458:D464)</f>
        <v>0</v>
      </c>
      <c r="E457" s="83">
        <f>SUM(E458:E464)</f>
        <v>0</v>
      </c>
      <c r="F457" s="87" t="str">
        <f t="shared" si="9"/>
        <v>-</v>
      </c>
    </row>
    <row r="458" spans="1:6" s="21" customFormat="1" ht="12.75" customHeight="1" x14ac:dyDescent="0.2">
      <c r="A458" s="84" t="s">
        <v>924</v>
      </c>
      <c r="B458" s="85" t="s">
        <v>925</v>
      </c>
      <c r="C458" s="86" t="s">
        <v>924</v>
      </c>
      <c r="D458" s="107">
        <v>0</v>
      </c>
      <c r="E458" s="107">
        <v>0</v>
      </c>
      <c r="F458" s="87" t="str">
        <f t="shared" si="9"/>
        <v>-</v>
      </c>
    </row>
    <row r="459" spans="1:6" s="21" customFormat="1" ht="12.75" customHeight="1" x14ac:dyDescent="0.2">
      <c r="A459" s="84" t="s">
        <v>926</v>
      </c>
      <c r="B459" s="85" t="s">
        <v>927</v>
      </c>
      <c r="C459" s="86" t="s">
        <v>926</v>
      </c>
      <c r="D459" s="107">
        <v>0</v>
      </c>
      <c r="E459" s="107">
        <v>0</v>
      </c>
      <c r="F459" s="87" t="str">
        <f t="shared" si="9"/>
        <v>-</v>
      </c>
    </row>
    <row r="460" spans="1:6" s="21" customFormat="1" ht="12.75" customHeight="1" x14ac:dyDescent="0.2">
      <c r="A460" s="84" t="s">
        <v>928</v>
      </c>
      <c r="B460" s="85" t="s">
        <v>929</v>
      </c>
      <c r="C460" s="86" t="s">
        <v>928</v>
      </c>
      <c r="D460" s="107">
        <v>0</v>
      </c>
      <c r="E460" s="107">
        <v>0</v>
      </c>
      <c r="F460" s="87" t="str">
        <f t="shared" si="9"/>
        <v>-</v>
      </c>
    </row>
    <row r="461" spans="1:6" s="21" customFormat="1" ht="12.75" customHeight="1" x14ac:dyDescent="0.2">
      <c r="A461" s="84" t="s">
        <v>930</v>
      </c>
      <c r="B461" s="85" t="s">
        <v>931</v>
      </c>
      <c r="C461" s="86" t="s">
        <v>930</v>
      </c>
      <c r="D461" s="107">
        <v>0</v>
      </c>
      <c r="E461" s="107">
        <v>0</v>
      </c>
      <c r="F461" s="87" t="str">
        <f t="shared" si="9"/>
        <v>-</v>
      </c>
    </row>
    <row r="462" spans="1:6" s="21" customFormat="1" ht="12.75" customHeight="1" x14ac:dyDescent="0.2">
      <c r="A462" s="84" t="s">
        <v>932</v>
      </c>
      <c r="B462" s="85" t="s">
        <v>933</v>
      </c>
      <c r="C462" s="86" t="s">
        <v>932</v>
      </c>
      <c r="D462" s="107">
        <v>0</v>
      </c>
      <c r="E462" s="107">
        <v>0</v>
      </c>
      <c r="F462" s="87" t="str">
        <f t="shared" si="9"/>
        <v>-</v>
      </c>
    </row>
    <row r="463" spans="1:6" s="21" customFormat="1" ht="22.9" customHeight="1" x14ac:dyDescent="0.2">
      <c r="A463" s="84" t="s">
        <v>934</v>
      </c>
      <c r="B463" s="85" t="s">
        <v>935</v>
      </c>
      <c r="C463" s="86"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2.9" customHeight="1" x14ac:dyDescent="0.2">
      <c r="A466" s="84" t="s">
        <v>940</v>
      </c>
      <c r="B466" s="106" t="s">
        <v>941</v>
      </c>
      <c r="C466" s="86" t="s">
        <v>940</v>
      </c>
      <c r="D466" s="83">
        <f>D467+D470+D473+D476</f>
        <v>0</v>
      </c>
      <c r="E466" s="83">
        <f>E467+E470+E473+E476</f>
        <v>0</v>
      </c>
      <c r="F466" s="87" t="str">
        <f t="shared" si="9"/>
        <v>-</v>
      </c>
    </row>
    <row r="467" spans="1:6" s="21" customFormat="1" ht="12.75" customHeight="1" x14ac:dyDescent="0.2">
      <c r="A467" s="84" t="s">
        <v>942</v>
      </c>
      <c r="B467" s="85" t="s">
        <v>943</v>
      </c>
      <c r="C467" s="86" t="s">
        <v>942</v>
      </c>
      <c r="D467" s="83">
        <f>SUM(D468:D469)</f>
        <v>0</v>
      </c>
      <c r="E467" s="83">
        <f>SUM(E468:E469)</f>
        <v>0</v>
      </c>
      <c r="F467" s="87" t="str">
        <f t="shared" si="9"/>
        <v>-</v>
      </c>
    </row>
    <row r="468" spans="1:6" s="21" customFormat="1" ht="12.75" customHeight="1" x14ac:dyDescent="0.2">
      <c r="A468" s="84" t="s">
        <v>944</v>
      </c>
      <c r="B468" s="85" t="s">
        <v>945</v>
      </c>
      <c r="C468" s="86" t="s">
        <v>944</v>
      </c>
      <c r="D468" s="107">
        <v>0</v>
      </c>
      <c r="E468" s="107">
        <v>0</v>
      </c>
      <c r="F468" s="87" t="str">
        <f t="shared" si="9"/>
        <v>-</v>
      </c>
    </row>
    <row r="469" spans="1:6" s="21" customFormat="1" ht="12.75" customHeight="1" x14ac:dyDescent="0.2">
      <c r="A469" s="84" t="s">
        <v>946</v>
      </c>
      <c r="B469" s="85" t="s">
        <v>947</v>
      </c>
      <c r="C469" s="86" t="s">
        <v>946</v>
      </c>
      <c r="D469" s="107">
        <v>0</v>
      </c>
      <c r="E469" s="107">
        <v>0</v>
      </c>
      <c r="F469" s="87" t="str">
        <f t="shared" si="9"/>
        <v>-</v>
      </c>
    </row>
    <row r="470" spans="1:6" s="21" customFormat="1" ht="12.75" customHeight="1" x14ac:dyDescent="0.2">
      <c r="A470" s="84" t="s">
        <v>948</v>
      </c>
      <c r="B470" s="85" t="s">
        <v>949</v>
      </c>
      <c r="C470" s="86" t="s">
        <v>948</v>
      </c>
      <c r="D470" s="83">
        <f>SUM(D471:D472)</f>
        <v>0</v>
      </c>
      <c r="E470" s="83">
        <f>SUM(E471:E472)</f>
        <v>0</v>
      </c>
      <c r="F470" s="87" t="str">
        <f t="shared" si="9"/>
        <v>-</v>
      </c>
    </row>
    <row r="471" spans="1:6" s="21" customFormat="1" ht="12.75" customHeight="1" x14ac:dyDescent="0.2">
      <c r="A471" s="84" t="s">
        <v>950</v>
      </c>
      <c r="B471" s="85" t="s">
        <v>951</v>
      </c>
      <c r="C471" s="86" t="s">
        <v>950</v>
      </c>
      <c r="D471" s="107">
        <v>0</v>
      </c>
      <c r="E471" s="107">
        <v>0</v>
      </c>
      <c r="F471" s="87" t="str">
        <f t="shared" si="9"/>
        <v>-</v>
      </c>
    </row>
    <row r="472" spans="1:6" s="21" customFormat="1" ht="12.75" customHeight="1" x14ac:dyDescent="0.2">
      <c r="A472" s="84" t="s">
        <v>952</v>
      </c>
      <c r="B472" s="85" t="s">
        <v>953</v>
      </c>
      <c r="C472" s="86" t="s">
        <v>952</v>
      </c>
      <c r="D472" s="107">
        <v>0</v>
      </c>
      <c r="E472" s="107">
        <v>0</v>
      </c>
      <c r="F472" s="87" t="str">
        <f t="shared" si="9"/>
        <v>-</v>
      </c>
    </row>
    <row r="473" spans="1:6" s="21" customFormat="1" ht="12.75" customHeight="1" x14ac:dyDescent="0.2">
      <c r="A473" s="84" t="s">
        <v>954</v>
      </c>
      <c r="B473" s="85" t="s">
        <v>955</v>
      </c>
      <c r="C473" s="86" t="s">
        <v>954</v>
      </c>
      <c r="D473" s="83">
        <f>SUM(D474:D475)</f>
        <v>0</v>
      </c>
      <c r="E473" s="83">
        <f>SUM(E474:E475)</f>
        <v>0</v>
      </c>
      <c r="F473" s="87" t="str">
        <f t="shared" si="9"/>
        <v>-</v>
      </c>
    </row>
    <row r="474" spans="1:6" s="21" customFormat="1" ht="12.75" customHeight="1" x14ac:dyDescent="0.2">
      <c r="A474" s="84" t="s">
        <v>956</v>
      </c>
      <c r="B474" s="85" t="s">
        <v>957</v>
      </c>
      <c r="C474" s="86" t="s">
        <v>956</v>
      </c>
      <c r="D474" s="107">
        <v>0</v>
      </c>
      <c r="E474" s="107">
        <v>0</v>
      </c>
      <c r="F474" s="87" t="str">
        <f t="shared" si="9"/>
        <v>-</v>
      </c>
    </row>
    <row r="475" spans="1:6" s="21" customFormat="1" ht="12.75" customHeight="1" x14ac:dyDescent="0.2">
      <c r="A475" s="84" t="s">
        <v>958</v>
      </c>
      <c r="B475" s="85" t="s">
        <v>959</v>
      </c>
      <c r="C475" s="86" t="s">
        <v>958</v>
      </c>
      <c r="D475" s="107">
        <v>0</v>
      </c>
      <c r="E475" s="107">
        <v>0</v>
      </c>
      <c r="F475" s="87" t="str">
        <f t="shared" si="9"/>
        <v>-</v>
      </c>
    </row>
    <row r="476" spans="1:6" s="21" customFormat="1" ht="12.75" customHeight="1" x14ac:dyDescent="0.2">
      <c r="A476" s="84" t="s">
        <v>960</v>
      </c>
      <c r="B476" s="85" t="s">
        <v>961</v>
      </c>
      <c r="C476" s="86" t="s">
        <v>960</v>
      </c>
      <c r="D476" s="83">
        <f>SUM(D477:D478)</f>
        <v>0</v>
      </c>
      <c r="E476" s="83">
        <f>SUM(E477:E478)</f>
        <v>0</v>
      </c>
      <c r="F476" s="87" t="str">
        <f t="shared" si="9"/>
        <v>-</v>
      </c>
    </row>
    <row r="477" spans="1:6" s="21" customFormat="1" ht="12.75" customHeight="1" x14ac:dyDescent="0.2">
      <c r="A477" s="84" t="s">
        <v>962</v>
      </c>
      <c r="B477" s="85" t="s">
        <v>963</v>
      </c>
      <c r="C477" s="86" t="s">
        <v>962</v>
      </c>
      <c r="D477" s="107">
        <v>0</v>
      </c>
      <c r="E477" s="107">
        <v>0</v>
      </c>
      <c r="F477" s="87" t="str">
        <f t="shared" si="9"/>
        <v>-</v>
      </c>
    </row>
    <row r="478" spans="1:6" s="21" customFormat="1" ht="12.75" customHeight="1" x14ac:dyDescent="0.2">
      <c r="A478" s="84" t="s">
        <v>964</v>
      </c>
      <c r="B478" s="85" t="s">
        <v>965</v>
      </c>
      <c r="C478" s="86" t="s">
        <v>964</v>
      </c>
      <c r="D478" s="107">
        <v>0</v>
      </c>
      <c r="E478" s="107">
        <v>0</v>
      </c>
      <c r="F478" s="87" t="str">
        <f t="shared" si="9"/>
        <v>-</v>
      </c>
    </row>
    <row r="479" spans="1:6" s="21" customFormat="1" ht="22.9" customHeight="1" x14ac:dyDescent="0.2">
      <c r="A479" s="84" t="s">
        <v>966</v>
      </c>
      <c r="B479" s="106" t="s">
        <v>967</v>
      </c>
      <c r="C479" s="86" t="s">
        <v>966</v>
      </c>
      <c r="D479" s="83">
        <f>D480+D484+D485+D488</f>
        <v>0</v>
      </c>
      <c r="E479" s="83">
        <f>E480+E484+E485+E488</f>
        <v>0</v>
      </c>
      <c r="F479" s="87" t="str">
        <f t="shared" si="9"/>
        <v>-</v>
      </c>
    </row>
    <row r="480" spans="1:6" s="21" customFormat="1" ht="22.9" customHeight="1" x14ac:dyDescent="0.2">
      <c r="A480" s="84" t="s">
        <v>968</v>
      </c>
      <c r="B480" s="85" t="s">
        <v>969</v>
      </c>
      <c r="C480" s="86" t="s">
        <v>968</v>
      </c>
      <c r="D480" s="83">
        <f>SUM(D481:D483)</f>
        <v>0</v>
      </c>
      <c r="E480" s="83">
        <f>SUM(E481:E483)</f>
        <v>0</v>
      </c>
      <c r="F480" s="87" t="str">
        <f t="shared" si="9"/>
        <v>-</v>
      </c>
    </row>
    <row r="481" spans="1:6" s="21" customFormat="1" ht="12.75" customHeight="1" x14ac:dyDescent="0.2">
      <c r="A481" s="84" t="s">
        <v>970</v>
      </c>
      <c r="B481" s="85" t="s">
        <v>971</v>
      </c>
      <c r="C481" s="86" t="s">
        <v>970</v>
      </c>
      <c r="D481" s="107">
        <v>0</v>
      </c>
      <c r="E481" s="107">
        <v>0</v>
      </c>
      <c r="F481" s="87" t="str">
        <f t="shared" si="9"/>
        <v>-</v>
      </c>
    </row>
    <row r="482" spans="1:6" s="21" customFormat="1" ht="12.75" customHeight="1" x14ac:dyDescent="0.2">
      <c r="A482" s="84" t="s">
        <v>972</v>
      </c>
      <c r="B482" s="85" t="s">
        <v>973</v>
      </c>
      <c r="C482" s="86" t="s">
        <v>972</v>
      </c>
      <c r="D482" s="107">
        <v>0</v>
      </c>
      <c r="E482" s="107">
        <v>0</v>
      </c>
      <c r="F482" s="87" t="str">
        <f t="shared" si="9"/>
        <v>-</v>
      </c>
    </row>
    <row r="483" spans="1:6" s="21" customFormat="1" ht="12.75" customHeight="1" x14ac:dyDescent="0.2">
      <c r="A483" s="84" t="s">
        <v>974</v>
      </c>
      <c r="B483" s="85" t="s">
        <v>975</v>
      </c>
      <c r="C483" s="86" t="s">
        <v>974</v>
      </c>
      <c r="D483" s="107">
        <v>0</v>
      </c>
      <c r="E483" s="107">
        <v>0</v>
      </c>
      <c r="F483" s="87" t="str">
        <f t="shared" si="9"/>
        <v>-</v>
      </c>
    </row>
    <row r="484" spans="1:6" s="21" customFormat="1" ht="12" customHeight="1" x14ac:dyDescent="0.2">
      <c r="A484" s="84" t="s">
        <v>976</v>
      </c>
      <c r="B484" s="108" t="s">
        <v>977</v>
      </c>
      <c r="C484" s="86" t="s">
        <v>976</v>
      </c>
      <c r="D484" s="107">
        <v>0</v>
      </c>
      <c r="E484" s="107">
        <v>0</v>
      </c>
      <c r="F484" s="87" t="str">
        <f t="shared" si="9"/>
        <v>-</v>
      </c>
    </row>
    <row r="485" spans="1:6" s="21" customFormat="1" ht="22.9" customHeight="1" x14ac:dyDescent="0.2">
      <c r="A485" s="84" t="s">
        <v>978</v>
      </c>
      <c r="B485" s="85" t="s">
        <v>979</v>
      </c>
      <c r="C485" s="86" t="s">
        <v>978</v>
      </c>
      <c r="D485" s="83">
        <f>SUM(D486:D487)</f>
        <v>0</v>
      </c>
      <c r="E485" s="83">
        <f>SUM(E486:E487)</f>
        <v>0</v>
      </c>
      <c r="F485" s="87" t="str">
        <f t="shared" si="9"/>
        <v>-</v>
      </c>
    </row>
    <row r="486" spans="1:6" s="21" customFormat="1" ht="22.9" customHeight="1" x14ac:dyDescent="0.2">
      <c r="A486" s="84" t="s">
        <v>980</v>
      </c>
      <c r="B486" s="108" t="s">
        <v>981</v>
      </c>
      <c r="C486" s="86" t="s">
        <v>980</v>
      </c>
      <c r="D486" s="107">
        <v>0</v>
      </c>
      <c r="E486" s="107">
        <v>0</v>
      </c>
      <c r="F486" s="87" t="str">
        <f t="shared" si="9"/>
        <v>-</v>
      </c>
    </row>
    <row r="487" spans="1:6" s="21" customFormat="1" ht="12.75" customHeight="1" x14ac:dyDescent="0.2">
      <c r="A487" s="84" t="s">
        <v>982</v>
      </c>
      <c r="B487" s="85" t="s">
        <v>983</v>
      </c>
      <c r="C487" s="86" t="s">
        <v>982</v>
      </c>
      <c r="D487" s="107">
        <v>0</v>
      </c>
      <c r="E487" s="107">
        <v>0</v>
      </c>
      <c r="F487" s="87" t="str">
        <f t="shared" si="9"/>
        <v>-</v>
      </c>
    </row>
    <row r="488" spans="1:6" s="21" customFormat="1" ht="22.9" customHeight="1" x14ac:dyDescent="0.2">
      <c r="A488" s="84" t="s">
        <v>984</v>
      </c>
      <c r="B488" s="85" t="s">
        <v>985</v>
      </c>
      <c r="C488" s="86" t="s">
        <v>984</v>
      </c>
      <c r="D488" s="83">
        <f>SUM(D489:D490)</f>
        <v>0</v>
      </c>
      <c r="E488" s="83">
        <f>SUM(E489:E490)</f>
        <v>0</v>
      </c>
      <c r="F488" s="87" t="str">
        <f t="shared" si="9"/>
        <v>-</v>
      </c>
    </row>
    <row r="489" spans="1:6" s="21" customFormat="1" ht="12.75" customHeight="1" x14ac:dyDescent="0.2">
      <c r="A489" s="84" t="s">
        <v>986</v>
      </c>
      <c r="B489" s="85" t="s">
        <v>987</v>
      </c>
      <c r="C489" s="86" t="s">
        <v>986</v>
      </c>
      <c r="D489" s="107">
        <v>0</v>
      </c>
      <c r="E489" s="107">
        <v>0</v>
      </c>
      <c r="F489" s="87" t="str">
        <f t="shared" si="9"/>
        <v>-</v>
      </c>
    </row>
    <row r="490" spans="1:6" s="21" customFormat="1" ht="12.75" customHeight="1" x14ac:dyDescent="0.2">
      <c r="A490" s="84" t="s">
        <v>988</v>
      </c>
      <c r="B490" s="85" t="s">
        <v>989</v>
      </c>
      <c r="C490" s="86" t="s">
        <v>988</v>
      </c>
      <c r="D490" s="107">
        <v>0</v>
      </c>
      <c r="E490" s="107">
        <v>0</v>
      </c>
      <c r="F490" s="87" t="str">
        <f t="shared" si="9"/>
        <v>-</v>
      </c>
    </row>
    <row r="491" spans="1:6" s="21" customFormat="1" ht="12.75" customHeight="1" x14ac:dyDescent="0.2">
      <c r="A491" s="84" t="s">
        <v>990</v>
      </c>
      <c r="B491" s="85" t="s">
        <v>991</v>
      </c>
      <c r="C491" s="86" t="s">
        <v>990</v>
      </c>
      <c r="D491" s="83">
        <f>D492+D497+D501+D502+D509+D514</f>
        <v>0</v>
      </c>
      <c r="E491" s="83">
        <f>E492+E497+E501+E502+E509+E514</f>
        <v>0</v>
      </c>
      <c r="F491" s="87" t="str">
        <f t="shared" si="9"/>
        <v>-</v>
      </c>
    </row>
    <row r="492" spans="1:6" s="21" customFormat="1" ht="22.9" customHeight="1" x14ac:dyDescent="0.2">
      <c r="A492" s="84" t="s">
        <v>992</v>
      </c>
      <c r="B492" s="85" t="s">
        <v>993</v>
      </c>
      <c r="C492" s="86" t="s">
        <v>992</v>
      </c>
      <c r="D492" s="83">
        <f>SUM(D493:D496)</f>
        <v>0</v>
      </c>
      <c r="E492" s="83">
        <f>SUM(E493:E496)</f>
        <v>0</v>
      </c>
      <c r="F492" s="87" t="str">
        <f t="shared" si="9"/>
        <v>-</v>
      </c>
    </row>
    <row r="493" spans="1:6" s="21" customFormat="1" ht="12.75" customHeight="1" x14ac:dyDescent="0.2">
      <c r="A493" s="84" t="s">
        <v>994</v>
      </c>
      <c r="B493" s="85" t="s">
        <v>995</v>
      </c>
      <c r="C493" s="86" t="s">
        <v>994</v>
      </c>
      <c r="D493" s="107">
        <v>0</v>
      </c>
      <c r="E493" s="107">
        <v>0</v>
      </c>
      <c r="F493" s="87" t="str">
        <f t="shared" si="9"/>
        <v>-</v>
      </c>
    </row>
    <row r="494" spans="1:6" s="21" customFormat="1" ht="12.75" customHeight="1" x14ac:dyDescent="0.2">
      <c r="A494" s="84" t="s">
        <v>996</v>
      </c>
      <c r="B494" s="85" t="s">
        <v>997</v>
      </c>
      <c r="C494" s="86" t="s">
        <v>996</v>
      </c>
      <c r="D494" s="107">
        <v>0</v>
      </c>
      <c r="E494" s="107">
        <v>0</v>
      </c>
      <c r="F494" s="87" t="str">
        <f t="shared" ref="F494:F557" si="10">IF(D494&lt;&gt;0,IF(E494/D494&gt;=100,"&gt;&gt;100",E494/D494*100),"-")</f>
        <v>-</v>
      </c>
    </row>
    <row r="495" spans="1:6" s="21" customFormat="1" ht="12.75" customHeight="1" x14ac:dyDescent="0.2">
      <c r="A495" s="84" t="s">
        <v>998</v>
      </c>
      <c r="B495" s="85" t="s">
        <v>999</v>
      </c>
      <c r="C495" s="86" t="s">
        <v>998</v>
      </c>
      <c r="D495" s="107">
        <v>0</v>
      </c>
      <c r="E495" s="107">
        <v>0</v>
      </c>
      <c r="F495" s="87" t="str">
        <f t="shared" si="10"/>
        <v>-</v>
      </c>
    </row>
    <row r="496" spans="1:6" s="21" customFormat="1" ht="12.75" customHeight="1" x14ac:dyDescent="0.2">
      <c r="A496" s="84" t="s">
        <v>1000</v>
      </c>
      <c r="B496" s="85" t="s">
        <v>1001</v>
      </c>
      <c r="C496" s="86" t="s">
        <v>1000</v>
      </c>
      <c r="D496" s="107">
        <v>0</v>
      </c>
      <c r="E496" s="107">
        <v>0</v>
      </c>
      <c r="F496" s="87" t="str">
        <f t="shared" si="10"/>
        <v>-</v>
      </c>
    </row>
    <row r="497" spans="1:6" s="21" customFormat="1" ht="22.9" customHeight="1" x14ac:dyDescent="0.2">
      <c r="A497" s="84" t="s">
        <v>1002</v>
      </c>
      <c r="B497" s="85" t="s">
        <v>1003</v>
      </c>
      <c r="C497" s="86" t="s">
        <v>1002</v>
      </c>
      <c r="D497" s="83">
        <f>SUM(D498:D500)</f>
        <v>0</v>
      </c>
      <c r="E497" s="83">
        <f>SUM(E498:E500)</f>
        <v>0</v>
      </c>
      <c r="F497" s="87" t="str">
        <f t="shared" si="10"/>
        <v>-</v>
      </c>
    </row>
    <row r="498" spans="1:6" s="21" customFormat="1" ht="12.75" customHeight="1" x14ac:dyDescent="0.2">
      <c r="A498" s="84" t="s">
        <v>1004</v>
      </c>
      <c r="B498" s="85" t="s">
        <v>1005</v>
      </c>
      <c r="C498" s="86" t="s">
        <v>1004</v>
      </c>
      <c r="D498" s="107">
        <v>0</v>
      </c>
      <c r="E498" s="107">
        <v>0</v>
      </c>
      <c r="F498" s="87" t="str">
        <f t="shared" si="10"/>
        <v>-</v>
      </c>
    </row>
    <row r="499" spans="1:6" s="21" customFormat="1" ht="12.75" customHeight="1" x14ac:dyDescent="0.2">
      <c r="A499" s="84" t="s">
        <v>1006</v>
      </c>
      <c r="B499" s="85" t="s">
        <v>1007</v>
      </c>
      <c r="C499" s="86" t="s">
        <v>1006</v>
      </c>
      <c r="D499" s="107">
        <v>0</v>
      </c>
      <c r="E499" s="107">
        <v>0</v>
      </c>
      <c r="F499" s="87" t="str">
        <f t="shared" si="10"/>
        <v>-</v>
      </c>
    </row>
    <row r="500" spans="1:6" s="21" customFormat="1" ht="12.75" customHeight="1" x14ac:dyDescent="0.2">
      <c r="A500" s="84" t="s">
        <v>1008</v>
      </c>
      <c r="B500" s="85" t="s">
        <v>1009</v>
      </c>
      <c r="C500" s="86" t="s">
        <v>1008</v>
      </c>
      <c r="D500" s="107">
        <v>0</v>
      </c>
      <c r="E500" s="107">
        <v>0</v>
      </c>
      <c r="F500" s="87" t="str">
        <f t="shared" si="10"/>
        <v>-</v>
      </c>
    </row>
    <row r="501" spans="1:6" s="21" customFormat="1" ht="12.75" customHeight="1" x14ac:dyDescent="0.2">
      <c r="A501" s="84" t="s">
        <v>1010</v>
      </c>
      <c r="B501" s="85" t="s">
        <v>1011</v>
      </c>
      <c r="C501" s="86" t="s">
        <v>1010</v>
      </c>
      <c r="D501" s="107">
        <v>0</v>
      </c>
      <c r="E501" s="107">
        <v>0</v>
      </c>
      <c r="F501" s="87" t="str">
        <f t="shared" si="10"/>
        <v>-</v>
      </c>
    </row>
    <row r="502" spans="1:6" s="21" customFormat="1" ht="22.9" customHeight="1" x14ac:dyDescent="0.2">
      <c r="A502" s="84" t="s">
        <v>1012</v>
      </c>
      <c r="B502" s="85" t="s">
        <v>1013</v>
      </c>
      <c r="C502" s="86" t="s">
        <v>1012</v>
      </c>
      <c r="D502" s="83">
        <f>SUM(D503:D508)</f>
        <v>0</v>
      </c>
      <c r="E502" s="83">
        <f>SUM(E503:E508)</f>
        <v>0</v>
      </c>
      <c r="F502" s="87" t="str">
        <f t="shared" si="10"/>
        <v>-</v>
      </c>
    </row>
    <row r="503" spans="1:6" s="21" customFormat="1" ht="12.75" customHeight="1" x14ac:dyDescent="0.2">
      <c r="A503" s="84" t="s">
        <v>1014</v>
      </c>
      <c r="B503" s="85" t="s">
        <v>1015</v>
      </c>
      <c r="C503" s="86" t="s">
        <v>1014</v>
      </c>
      <c r="D503" s="107">
        <v>0</v>
      </c>
      <c r="E503" s="107">
        <v>0</v>
      </c>
      <c r="F503" s="87" t="str">
        <f t="shared" si="10"/>
        <v>-</v>
      </c>
    </row>
    <row r="504" spans="1:6" s="21" customFormat="1" ht="12.75" customHeight="1" x14ac:dyDescent="0.2">
      <c r="A504" s="84" t="s">
        <v>1016</v>
      </c>
      <c r="B504" s="85" t="s">
        <v>1017</v>
      </c>
      <c r="C504" s="86" t="s">
        <v>1016</v>
      </c>
      <c r="D504" s="107">
        <v>0</v>
      </c>
      <c r="E504" s="107">
        <v>0</v>
      </c>
      <c r="F504" s="87" t="str">
        <f t="shared" si="10"/>
        <v>-</v>
      </c>
    </row>
    <row r="505" spans="1:6" s="21" customFormat="1" ht="12" customHeight="1" x14ac:dyDescent="0.2">
      <c r="A505" s="84" t="s">
        <v>1018</v>
      </c>
      <c r="B505" s="85" t="s">
        <v>1019</v>
      </c>
      <c r="C505" s="86" t="s">
        <v>1018</v>
      </c>
      <c r="D505" s="107">
        <v>0</v>
      </c>
      <c r="E505" s="107">
        <v>0</v>
      </c>
      <c r="F505" s="87" t="str">
        <f t="shared" si="10"/>
        <v>-</v>
      </c>
    </row>
    <row r="506" spans="1:6" s="21" customFormat="1" ht="12.75" customHeight="1" x14ac:dyDescent="0.2">
      <c r="A506" s="84" t="s">
        <v>1020</v>
      </c>
      <c r="B506" s="85" t="s">
        <v>1021</v>
      </c>
      <c r="C506" s="86" t="s">
        <v>1020</v>
      </c>
      <c r="D506" s="107">
        <v>0</v>
      </c>
      <c r="E506" s="107">
        <v>0</v>
      </c>
      <c r="F506" s="87" t="str">
        <f t="shared" si="10"/>
        <v>-</v>
      </c>
    </row>
    <row r="507" spans="1:6" s="21" customFormat="1" ht="12.75" customHeight="1" x14ac:dyDescent="0.2">
      <c r="A507" s="84" t="s">
        <v>1022</v>
      </c>
      <c r="B507" s="85" t="s">
        <v>1023</v>
      </c>
      <c r="C507" s="86" t="s">
        <v>1022</v>
      </c>
      <c r="D507" s="107">
        <v>0</v>
      </c>
      <c r="E507" s="107">
        <v>0</v>
      </c>
      <c r="F507" s="87" t="str">
        <f t="shared" si="10"/>
        <v>-</v>
      </c>
    </row>
    <row r="508" spans="1:6" s="21" customFormat="1" ht="12.75" customHeight="1" x14ac:dyDescent="0.2">
      <c r="A508" s="84" t="s">
        <v>1024</v>
      </c>
      <c r="B508" s="85" t="s">
        <v>1025</v>
      </c>
      <c r="C508" s="86" t="s">
        <v>1024</v>
      </c>
      <c r="D508" s="107">
        <v>0</v>
      </c>
      <c r="E508" s="107">
        <v>0</v>
      </c>
      <c r="F508" s="87" t="str">
        <f t="shared" si="10"/>
        <v>-</v>
      </c>
    </row>
    <row r="509" spans="1:6" s="21" customFormat="1" ht="22.9" customHeight="1" x14ac:dyDescent="0.2">
      <c r="A509" s="84" t="s">
        <v>1026</v>
      </c>
      <c r="B509" s="108" t="s">
        <v>1027</v>
      </c>
      <c r="C509" s="86" t="s">
        <v>1026</v>
      </c>
      <c r="D509" s="83">
        <f>SUM(D510:D513)</f>
        <v>0</v>
      </c>
      <c r="E509" s="83">
        <f>SUM(E510:E513)</f>
        <v>0</v>
      </c>
      <c r="F509" s="87" t="str">
        <f t="shared" si="10"/>
        <v>-</v>
      </c>
    </row>
    <row r="510" spans="1:6" s="21" customFormat="1" ht="12.75" customHeight="1" x14ac:dyDescent="0.2">
      <c r="A510" s="84" t="s">
        <v>1028</v>
      </c>
      <c r="B510" s="85" t="s">
        <v>1029</v>
      </c>
      <c r="C510" s="86" t="s">
        <v>1028</v>
      </c>
      <c r="D510" s="107">
        <v>0</v>
      </c>
      <c r="E510" s="107">
        <v>0</v>
      </c>
      <c r="F510" s="87" t="str">
        <f t="shared" si="10"/>
        <v>-</v>
      </c>
    </row>
    <row r="511" spans="1:6" s="21" customFormat="1" ht="12.75" customHeight="1" x14ac:dyDescent="0.2">
      <c r="A511" s="84" t="s">
        <v>1030</v>
      </c>
      <c r="B511" s="85" t="s">
        <v>1031</v>
      </c>
      <c r="C511" s="86" t="s">
        <v>1030</v>
      </c>
      <c r="D511" s="107">
        <v>0</v>
      </c>
      <c r="E511" s="107">
        <v>0</v>
      </c>
      <c r="F511" s="87" t="str">
        <f t="shared" si="10"/>
        <v>-</v>
      </c>
    </row>
    <row r="512" spans="1:6" s="21" customFormat="1" ht="12.75" customHeight="1" x14ac:dyDescent="0.2">
      <c r="A512" s="84" t="s">
        <v>1032</v>
      </c>
      <c r="B512" s="85" t="s">
        <v>1033</v>
      </c>
      <c r="C512" s="86" t="s">
        <v>1032</v>
      </c>
      <c r="D512" s="107">
        <v>0</v>
      </c>
      <c r="E512" s="107">
        <v>0</v>
      </c>
      <c r="F512" s="87" t="str">
        <f t="shared" si="10"/>
        <v>-</v>
      </c>
    </row>
    <row r="513" spans="1:6" s="21" customFormat="1" ht="12.75" customHeight="1" x14ac:dyDescent="0.2">
      <c r="A513" s="84" t="s">
        <v>1034</v>
      </c>
      <c r="B513" s="85" t="s">
        <v>1035</v>
      </c>
      <c r="C513" s="86" t="s">
        <v>1034</v>
      </c>
      <c r="D513" s="107">
        <v>0</v>
      </c>
      <c r="E513" s="107">
        <v>0</v>
      </c>
      <c r="F513" s="87" t="str">
        <f t="shared" si="10"/>
        <v>-</v>
      </c>
    </row>
    <row r="514" spans="1:6" s="21" customFormat="1" ht="12.75" customHeight="1" x14ac:dyDescent="0.2">
      <c r="A514" s="84" t="s">
        <v>1036</v>
      </c>
      <c r="B514" s="85" t="s">
        <v>1037</v>
      </c>
      <c r="C514" s="86" t="s">
        <v>1036</v>
      </c>
      <c r="D514" s="83">
        <f>SUM(D515:D521)</f>
        <v>0</v>
      </c>
      <c r="E514" s="83">
        <f>SUM(E515:E521)</f>
        <v>0</v>
      </c>
      <c r="F514" s="87" t="str">
        <f t="shared" si="10"/>
        <v>-</v>
      </c>
    </row>
    <row r="515" spans="1:6" s="21" customFormat="1" ht="12.75" customHeight="1" x14ac:dyDescent="0.2">
      <c r="A515" s="84" t="s">
        <v>1038</v>
      </c>
      <c r="B515" s="85" t="s">
        <v>1039</v>
      </c>
      <c r="C515" s="86" t="s">
        <v>1038</v>
      </c>
      <c r="D515" s="107">
        <v>0</v>
      </c>
      <c r="E515" s="107">
        <v>0</v>
      </c>
      <c r="F515" s="87" t="str">
        <f t="shared" si="10"/>
        <v>-</v>
      </c>
    </row>
    <row r="516" spans="1:6" s="21" customFormat="1" ht="12.75" customHeight="1" x14ac:dyDescent="0.2">
      <c r="A516" s="84" t="s">
        <v>1040</v>
      </c>
      <c r="B516" s="85" t="s">
        <v>1041</v>
      </c>
      <c r="C516" s="86" t="s">
        <v>1040</v>
      </c>
      <c r="D516" s="107">
        <v>0</v>
      </c>
      <c r="E516" s="107">
        <v>0</v>
      </c>
      <c r="F516" s="87" t="str">
        <f t="shared" si="10"/>
        <v>-</v>
      </c>
    </row>
    <row r="517" spans="1:6" s="21" customFormat="1" ht="12.75" customHeight="1" x14ac:dyDescent="0.2">
      <c r="A517" s="84" t="s">
        <v>1042</v>
      </c>
      <c r="B517" s="85" t="s">
        <v>1043</v>
      </c>
      <c r="C517" s="86" t="s">
        <v>1042</v>
      </c>
      <c r="D517" s="107">
        <v>0</v>
      </c>
      <c r="E517" s="107">
        <v>0</v>
      </c>
      <c r="F517" s="87" t="str">
        <f t="shared" si="10"/>
        <v>-</v>
      </c>
    </row>
    <row r="518" spans="1:6" s="21" customFormat="1" ht="12.75" customHeight="1" x14ac:dyDescent="0.2">
      <c r="A518" s="84" t="s">
        <v>1044</v>
      </c>
      <c r="B518" s="85" t="s">
        <v>1045</v>
      </c>
      <c r="C518" s="86" t="s">
        <v>1044</v>
      </c>
      <c r="D518" s="107">
        <v>0</v>
      </c>
      <c r="E518" s="107">
        <v>0</v>
      </c>
      <c r="F518" s="87" t="str">
        <f t="shared" si="10"/>
        <v>-</v>
      </c>
    </row>
    <row r="519" spans="1:6" s="21" customFormat="1" ht="12.75" customHeight="1" x14ac:dyDescent="0.2">
      <c r="A519" s="84" t="s">
        <v>1046</v>
      </c>
      <c r="B519" s="85" t="s">
        <v>1047</v>
      </c>
      <c r="C519" s="86" t="s">
        <v>1046</v>
      </c>
      <c r="D519" s="107">
        <v>0</v>
      </c>
      <c r="E519" s="107">
        <v>0</v>
      </c>
      <c r="F519" s="87" t="str">
        <f t="shared" si="10"/>
        <v>-</v>
      </c>
    </row>
    <row r="520" spans="1:6" s="21" customFormat="1" ht="12.75" customHeight="1" x14ac:dyDescent="0.2">
      <c r="A520" s="84" t="s">
        <v>1048</v>
      </c>
      <c r="B520" s="85" t="s">
        <v>1049</v>
      </c>
      <c r="C520" s="86"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2.9" customHeight="1" x14ac:dyDescent="0.2">
      <c r="A522" s="84" t="s">
        <v>1052</v>
      </c>
      <c r="B522" s="106" t="s">
        <v>1053</v>
      </c>
      <c r="C522" s="86" t="s">
        <v>1052</v>
      </c>
      <c r="D522" s="83">
        <f>D523+D526+D529+D532</f>
        <v>0</v>
      </c>
      <c r="E522" s="83">
        <f>E523+E526+E529+E532</f>
        <v>0</v>
      </c>
      <c r="F522" s="87" t="str">
        <f t="shared" si="10"/>
        <v>-</v>
      </c>
    </row>
    <row r="523" spans="1:6" s="21" customFormat="1" ht="12.75" customHeight="1" x14ac:dyDescent="0.2">
      <c r="A523" s="84" t="s">
        <v>1054</v>
      </c>
      <c r="B523" s="85" t="s">
        <v>1055</v>
      </c>
      <c r="C523" s="86" t="s">
        <v>1054</v>
      </c>
      <c r="D523" s="83">
        <f>SUM(D524:D525)</f>
        <v>0</v>
      </c>
      <c r="E523" s="83">
        <f>SUM(E524:E525)</f>
        <v>0</v>
      </c>
      <c r="F523" s="87" t="str">
        <f t="shared" si="10"/>
        <v>-</v>
      </c>
    </row>
    <row r="524" spans="1:6" s="21" customFormat="1" ht="12.75" customHeight="1" x14ac:dyDescent="0.2">
      <c r="A524" s="84" t="s">
        <v>1056</v>
      </c>
      <c r="B524" s="85" t="s">
        <v>1057</v>
      </c>
      <c r="C524" s="86" t="s">
        <v>1056</v>
      </c>
      <c r="D524" s="107">
        <v>0</v>
      </c>
      <c r="E524" s="107">
        <v>0</v>
      </c>
      <c r="F524" s="87" t="str">
        <f t="shared" si="10"/>
        <v>-</v>
      </c>
    </row>
    <row r="525" spans="1:6" s="21" customFormat="1" ht="12.75" customHeight="1" x14ac:dyDescent="0.2">
      <c r="A525" s="84" t="s">
        <v>1058</v>
      </c>
      <c r="B525" s="85" t="s">
        <v>1059</v>
      </c>
      <c r="C525" s="86" t="s">
        <v>1058</v>
      </c>
      <c r="D525" s="107">
        <v>0</v>
      </c>
      <c r="E525" s="107">
        <v>0</v>
      </c>
      <c r="F525" s="87" t="str">
        <f t="shared" si="10"/>
        <v>-</v>
      </c>
    </row>
    <row r="526" spans="1:6" s="21" customFormat="1" ht="12.75" customHeight="1" x14ac:dyDescent="0.2">
      <c r="A526" s="84" t="s">
        <v>1060</v>
      </c>
      <c r="B526" s="85" t="s">
        <v>1061</v>
      </c>
      <c r="C526" s="86" t="s">
        <v>1060</v>
      </c>
      <c r="D526" s="83">
        <f>SUM(D527:D528)</f>
        <v>0</v>
      </c>
      <c r="E526" s="83">
        <f>SUM(E527:E528)</f>
        <v>0</v>
      </c>
      <c r="F526" s="87" t="str">
        <f t="shared" si="10"/>
        <v>-</v>
      </c>
    </row>
    <row r="527" spans="1:6" s="21" customFormat="1" ht="12.75" customHeight="1" x14ac:dyDescent="0.2">
      <c r="A527" s="84" t="s">
        <v>1062</v>
      </c>
      <c r="B527" s="85" t="s">
        <v>1063</v>
      </c>
      <c r="C527" s="86" t="s">
        <v>1062</v>
      </c>
      <c r="D527" s="107">
        <v>0</v>
      </c>
      <c r="E527" s="107">
        <v>0</v>
      </c>
      <c r="F527" s="87" t="str">
        <f t="shared" si="10"/>
        <v>-</v>
      </c>
    </row>
    <row r="528" spans="1:6" s="21" customFormat="1" ht="12.75" customHeight="1" x14ac:dyDescent="0.2">
      <c r="A528" s="84" t="s">
        <v>1064</v>
      </c>
      <c r="B528" s="85" t="s">
        <v>1065</v>
      </c>
      <c r="C528" s="86" t="s">
        <v>1064</v>
      </c>
      <c r="D528" s="107">
        <v>0</v>
      </c>
      <c r="E528" s="107">
        <v>0</v>
      </c>
      <c r="F528" s="87" t="str">
        <f t="shared" si="10"/>
        <v>-</v>
      </c>
    </row>
    <row r="529" spans="1:6" s="21" customFormat="1" ht="12.75" customHeight="1" x14ac:dyDescent="0.2">
      <c r="A529" s="84" t="s">
        <v>1066</v>
      </c>
      <c r="B529" s="85" t="s">
        <v>1067</v>
      </c>
      <c r="C529" s="86" t="s">
        <v>1066</v>
      </c>
      <c r="D529" s="83">
        <f>SUM(D530:D531)</f>
        <v>0</v>
      </c>
      <c r="E529" s="83">
        <f>SUM(E530:E531)</f>
        <v>0</v>
      </c>
      <c r="F529" s="87" t="str">
        <f t="shared" si="10"/>
        <v>-</v>
      </c>
    </row>
    <row r="530" spans="1:6" s="21" customFormat="1" ht="12.75" customHeight="1" x14ac:dyDescent="0.2">
      <c r="A530" s="84" t="s">
        <v>1068</v>
      </c>
      <c r="B530" s="85" t="s">
        <v>1069</v>
      </c>
      <c r="C530" s="86" t="s">
        <v>1068</v>
      </c>
      <c r="D530" s="107">
        <v>0</v>
      </c>
      <c r="E530" s="107">
        <v>0</v>
      </c>
      <c r="F530" s="87" t="str">
        <f t="shared" si="10"/>
        <v>-</v>
      </c>
    </row>
    <row r="531" spans="1:6" s="21" customFormat="1" ht="12.75" customHeight="1" x14ac:dyDescent="0.2">
      <c r="A531" s="84" t="s">
        <v>1070</v>
      </c>
      <c r="B531" s="85" t="s">
        <v>1071</v>
      </c>
      <c r="C531" s="86" t="s">
        <v>1070</v>
      </c>
      <c r="D531" s="107">
        <v>0</v>
      </c>
      <c r="E531" s="107">
        <v>0</v>
      </c>
      <c r="F531" s="87" t="str">
        <f t="shared" si="10"/>
        <v>-</v>
      </c>
    </row>
    <row r="532" spans="1:6" s="21" customFormat="1" ht="12.75" customHeight="1" x14ac:dyDescent="0.2">
      <c r="A532" s="84" t="s">
        <v>1072</v>
      </c>
      <c r="B532" s="85" t="s">
        <v>1073</v>
      </c>
      <c r="C532" s="86" t="s">
        <v>1072</v>
      </c>
      <c r="D532" s="83">
        <f>SUM(D533:D534)</f>
        <v>0</v>
      </c>
      <c r="E532" s="83">
        <f>SUM(E533:E534)</f>
        <v>0</v>
      </c>
      <c r="F532" s="87" t="str">
        <f t="shared" si="10"/>
        <v>-</v>
      </c>
    </row>
    <row r="533" spans="1:6" s="21" customFormat="1" ht="12.75" customHeight="1" x14ac:dyDescent="0.2">
      <c r="A533" s="84" t="s">
        <v>1074</v>
      </c>
      <c r="B533" s="85" t="s">
        <v>1075</v>
      </c>
      <c r="C533" s="86" t="s">
        <v>1074</v>
      </c>
      <c r="D533" s="107">
        <v>0</v>
      </c>
      <c r="E533" s="107">
        <v>0</v>
      </c>
      <c r="F533" s="87" t="str">
        <f t="shared" si="10"/>
        <v>-</v>
      </c>
    </row>
    <row r="534" spans="1:6" s="21" customFormat="1" ht="12.75" customHeight="1" x14ac:dyDescent="0.2">
      <c r="A534" s="84" t="s">
        <v>1076</v>
      </c>
      <c r="B534" s="85" t="s">
        <v>1077</v>
      </c>
      <c r="C534" s="86" t="s">
        <v>1076</v>
      </c>
      <c r="D534" s="107">
        <v>0</v>
      </c>
      <c r="E534" s="107">
        <v>0</v>
      </c>
      <c r="F534" s="87" t="str">
        <f t="shared" si="10"/>
        <v>-</v>
      </c>
    </row>
    <row r="535" spans="1:6" s="21" customFormat="1" ht="12.75" customHeight="1" x14ac:dyDescent="0.2">
      <c r="A535" s="84" t="s">
        <v>1078</v>
      </c>
      <c r="B535" s="85" t="s">
        <v>1079</v>
      </c>
      <c r="C535" s="86" t="s">
        <v>1078</v>
      </c>
      <c r="D535" s="83">
        <f>D536+D571+D584+D597+D629</f>
        <v>0</v>
      </c>
      <c r="E535" s="83">
        <f>E536+E571+E584+E597+E629</f>
        <v>0</v>
      </c>
      <c r="F535" s="87" t="str">
        <f t="shared" si="10"/>
        <v>-</v>
      </c>
    </row>
    <row r="536" spans="1:6" s="21" customFormat="1" ht="22.9" customHeight="1" x14ac:dyDescent="0.2">
      <c r="A536" s="84" t="s">
        <v>1080</v>
      </c>
      <c r="B536" s="106" t="s">
        <v>1081</v>
      </c>
      <c r="C536" s="86" t="s">
        <v>1080</v>
      </c>
      <c r="D536" s="83">
        <f>D537+D542+D545+D549+D550+D557+D562+D570</f>
        <v>0</v>
      </c>
      <c r="E536" s="83">
        <f>E537+E542+E545+E549+E550+E557+E562+E570</f>
        <v>0</v>
      </c>
      <c r="F536" s="87" t="str">
        <f t="shared" si="10"/>
        <v>-</v>
      </c>
    </row>
    <row r="537" spans="1:6" s="21" customFormat="1" ht="22.9" customHeight="1" x14ac:dyDescent="0.2">
      <c r="A537" s="84" t="s">
        <v>1082</v>
      </c>
      <c r="B537" s="85" t="s">
        <v>1083</v>
      </c>
      <c r="C537" s="86" t="s">
        <v>1082</v>
      </c>
      <c r="D537" s="83">
        <f>SUM(D538:D541)</f>
        <v>0</v>
      </c>
      <c r="E537" s="83">
        <f>SUM(E538:E541)</f>
        <v>0</v>
      </c>
      <c r="F537" s="87" t="str">
        <f t="shared" si="10"/>
        <v>-</v>
      </c>
    </row>
    <row r="538" spans="1:6" s="21" customFormat="1" ht="12.75" customHeight="1" x14ac:dyDescent="0.2">
      <c r="A538" s="84" t="s">
        <v>1084</v>
      </c>
      <c r="B538" s="85" t="s">
        <v>1085</v>
      </c>
      <c r="C538" s="86" t="s">
        <v>1084</v>
      </c>
      <c r="D538" s="107">
        <v>0</v>
      </c>
      <c r="E538" s="107">
        <v>0</v>
      </c>
      <c r="F538" s="87" t="str">
        <f t="shared" si="10"/>
        <v>-</v>
      </c>
    </row>
    <row r="539" spans="1:6" s="21" customFormat="1" ht="12.75" customHeight="1" x14ac:dyDescent="0.2">
      <c r="A539" s="84" t="s">
        <v>1086</v>
      </c>
      <c r="B539" s="85" t="s">
        <v>1087</v>
      </c>
      <c r="C539" s="86" t="s">
        <v>1086</v>
      </c>
      <c r="D539" s="107">
        <v>0</v>
      </c>
      <c r="E539" s="107">
        <v>0</v>
      </c>
      <c r="F539" s="87" t="str">
        <f t="shared" si="10"/>
        <v>-</v>
      </c>
    </row>
    <row r="540" spans="1:6" s="21" customFormat="1" ht="12.75" customHeight="1" x14ac:dyDescent="0.2">
      <c r="A540" s="84" t="s">
        <v>1088</v>
      </c>
      <c r="B540" s="85" t="s">
        <v>1089</v>
      </c>
      <c r="C540" s="86" t="s">
        <v>1088</v>
      </c>
      <c r="D540" s="107">
        <v>0</v>
      </c>
      <c r="E540" s="107">
        <v>0</v>
      </c>
      <c r="F540" s="87" t="str">
        <f t="shared" si="10"/>
        <v>-</v>
      </c>
    </row>
    <row r="541" spans="1:6" s="21" customFormat="1" ht="12.75" customHeight="1" x14ac:dyDescent="0.2">
      <c r="A541" s="84" t="s">
        <v>1090</v>
      </c>
      <c r="B541" s="85" t="s">
        <v>1091</v>
      </c>
      <c r="C541" s="86" t="s">
        <v>1090</v>
      </c>
      <c r="D541" s="107">
        <v>0</v>
      </c>
      <c r="E541" s="107">
        <v>0</v>
      </c>
      <c r="F541" s="87" t="str">
        <f t="shared" si="10"/>
        <v>-</v>
      </c>
    </row>
    <row r="542" spans="1:6" s="21" customFormat="1" ht="22.9" customHeight="1" x14ac:dyDescent="0.2">
      <c r="A542" s="84" t="s">
        <v>1092</v>
      </c>
      <c r="B542" s="108" t="s">
        <v>1093</v>
      </c>
      <c r="C542" s="86" t="s">
        <v>1092</v>
      </c>
      <c r="D542" s="83">
        <f>SUM(D543:D544)</f>
        <v>0</v>
      </c>
      <c r="E542" s="83">
        <f>SUM(E543:E544)</f>
        <v>0</v>
      </c>
      <c r="F542" s="87" t="str">
        <f t="shared" si="10"/>
        <v>-</v>
      </c>
    </row>
    <row r="543" spans="1:6" s="21" customFormat="1" ht="12" customHeight="1" x14ac:dyDescent="0.2">
      <c r="A543" s="84" t="s">
        <v>1094</v>
      </c>
      <c r="B543" s="85" t="s">
        <v>1095</v>
      </c>
      <c r="C543" s="86" t="s">
        <v>1094</v>
      </c>
      <c r="D543" s="107">
        <v>0</v>
      </c>
      <c r="E543" s="107">
        <v>0</v>
      </c>
      <c r="F543" s="87" t="str">
        <f t="shared" si="10"/>
        <v>-</v>
      </c>
    </row>
    <row r="544" spans="1:6" s="21" customFormat="1" ht="12" customHeight="1" x14ac:dyDescent="0.2">
      <c r="A544" s="84" t="s">
        <v>1096</v>
      </c>
      <c r="B544" s="85" t="s">
        <v>1097</v>
      </c>
      <c r="C544" s="86" t="s">
        <v>1096</v>
      </c>
      <c r="D544" s="107">
        <v>0</v>
      </c>
      <c r="E544" s="107">
        <v>0</v>
      </c>
      <c r="F544" s="87" t="str">
        <f t="shared" si="10"/>
        <v>-</v>
      </c>
    </row>
    <row r="545" spans="1:6" s="21" customFormat="1" ht="22.9" customHeight="1" x14ac:dyDescent="0.2">
      <c r="A545" s="84" t="s">
        <v>1098</v>
      </c>
      <c r="B545" s="85" t="s">
        <v>1099</v>
      </c>
      <c r="C545" s="86" t="s">
        <v>1098</v>
      </c>
      <c r="D545" s="83">
        <f>SUM(D546:D548)</f>
        <v>0</v>
      </c>
      <c r="E545" s="83">
        <f>SUM(E546:E548)</f>
        <v>0</v>
      </c>
      <c r="F545" s="87" t="str">
        <f t="shared" si="10"/>
        <v>-</v>
      </c>
    </row>
    <row r="546" spans="1:6" s="21" customFormat="1" ht="12.75" customHeight="1" x14ac:dyDescent="0.2">
      <c r="A546" s="84" t="s">
        <v>1100</v>
      </c>
      <c r="B546" s="85" t="s">
        <v>1101</v>
      </c>
      <c r="C546" s="86" t="s">
        <v>1100</v>
      </c>
      <c r="D546" s="107">
        <v>0</v>
      </c>
      <c r="E546" s="107">
        <v>0</v>
      </c>
      <c r="F546" s="87" t="str">
        <f t="shared" si="10"/>
        <v>-</v>
      </c>
    </row>
    <row r="547" spans="1:6" s="21" customFormat="1" ht="12.75" customHeight="1" x14ac:dyDescent="0.2">
      <c r="A547" s="121" t="s">
        <v>1102</v>
      </c>
      <c r="B547" s="85" t="s">
        <v>1103</v>
      </c>
      <c r="C547" s="122" t="s">
        <v>1102</v>
      </c>
      <c r="D547" s="107">
        <v>0</v>
      </c>
      <c r="E547" s="107">
        <v>0</v>
      </c>
      <c r="F547" s="87" t="str">
        <f t="shared" si="10"/>
        <v>-</v>
      </c>
    </row>
    <row r="548" spans="1:6" s="21" customFormat="1" ht="12.75" customHeight="1" x14ac:dyDescent="0.2">
      <c r="A548" s="121" t="s">
        <v>1104</v>
      </c>
      <c r="B548" s="85" t="s">
        <v>1105</v>
      </c>
      <c r="C548" s="122" t="s">
        <v>1104</v>
      </c>
      <c r="D548" s="107">
        <v>0</v>
      </c>
      <c r="E548" s="107">
        <v>0</v>
      </c>
      <c r="F548" s="87" t="str">
        <f t="shared" si="10"/>
        <v>-</v>
      </c>
    </row>
    <row r="549" spans="1:6" s="21" customFormat="1" ht="12.75" customHeight="1" x14ac:dyDescent="0.2">
      <c r="A549" s="84" t="s">
        <v>1106</v>
      </c>
      <c r="B549" s="108" t="s">
        <v>1107</v>
      </c>
      <c r="C549" s="86" t="s">
        <v>1106</v>
      </c>
      <c r="D549" s="107">
        <v>0</v>
      </c>
      <c r="E549" s="107">
        <v>0</v>
      </c>
      <c r="F549" s="87" t="str">
        <f t="shared" si="10"/>
        <v>-</v>
      </c>
    </row>
    <row r="550" spans="1:6" s="21" customFormat="1" ht="22.9" customHeight="1" x14ac:dyDescent="0.2">
      <c r="A550" s="84" t="s">
        <v>1108</v>
      </c>
      <c r="B550" s="85" t="s">
        <v>1109</v>
      </c>
      <c r="C550" s="86" t="s">
        <v>1108</v>
      </c>
      <c r="D550" s="83">
        <f>SUM(D551:D556)</f>
        <v>0</v>
      </c>
      <c r="E550" s="83">
        <f>SUM(E551:E556)</f>
        <v>0</v>
      </c>
      <c r="F550" s="87" t="str">
        <f t="shared" si="10"/>
        <v>-</v>
      </c>
    </row>
    <row r="551" spans="1:6" s="21" customFormat="1" ht="12.75" customHeight="1" x14ac:dyDescent="0.2">
      <c r="A551" s="84" t="s">
        <v>1110</v>
      </c>
      <c r="B551" s="85" t="s">
        <v>1111</v>
      </c>
      <c r="C551" s="86" t="s">
        <v>1110</v>
      </c>
      <c r="D551" s="107">
        <v>0</v>
      </c>
      <c r="E551" s="107">
        <v>0</v>
      </c>
      <c r="F551" s="87" t="str">
        <f t="shared" si="10"/>
        <v>-</v>
      </c>
    </row>
    <row r="552" spans="1:6" s="21" customFormat="1" ht="12.75" customHeight="1" x14ac:dyDescent="0.2">
      <c r="A552" s="84" t="s">
        <v>1112</v>
      </c>
      <c r="B552" s="85" t="s">
        <v>1113</v>
      </c>
      <c r="C552" s="86" t="s">
        <v>1112</v>
      </c>
      <c r="D552" s="107">
        <v>0</v>
      </c>
      <c r="E552" s="107">
        <v>0</v>
      </c>
      <c r="F552" s="87" t="str">
        <f t="shared" si="10"/>
        <v>-</v>
      </c>
    </row>
    <row r="553" spans="1:6" s="21" customFormat="1" ht="12" customHeight="1" x14ac:dyDescent="0.2">
      <c r="A553" s="84" t="s">
        <v>1114</v>
      </c>
      <c r="B553" s="85" t="s">
        <v>1115</v>
      </c>
      <c r="C553" s="86" t="s">
        <v>1114</v>
      </c>
      <c r="D553" s="107">
        <v>0</v>
      </c>
      <c r="E553" s="107">
        <v>0</v>
      </c>
      <c r="F553" s="87" t="str">
        <f t="shared" si="10"/>
        <v>-</v>
      </c>
    </row>
    <row r="554" spans="1:6" s="21" customFormat="1" ht="12.75" customHeight="1" x14ac:dyDescent="0.2">
      <c r="A554" s="84" t="s">
        <v>1116</v>
      </c>
      <c r="B554" s="85" t="s">
        <v>1117</v>
      </c>
      <c r="C554" s="86" t="s">
        <v>1116</v>
      </c>
      <c r="D554" s="107">
        <v>0</v>
      </c>
      <c r="E554" s="107">
        <v>0</v>
      </c>
      <c r="F554" s="87" t="str">
        <f t="shared" si="10"/>
        <v>-</v>
      </c>
    </row>
    <row r="555" spans="1:6" s="21" customFormat="1" ht="12.75" customHeight="1" x14ac:dyDescent="0.2">
      <c r="A555" s="84" t="s">
        <v>1118</v>
      </c>
      <c r="B555" s="85" t="s">
        <v>1119</v>
      </c>
      <c r="C555" s="86" t="s">
        <v>1118</v>
      </c>
      <c r="D555" s="107">
        <v>0</v>
      </c>
      <c r="E555" s="107">
        <v>0</v>
      </c>
      <c r="F555" s="87" t="str">
        <f t="shared" si="10"/>
        <v>-</v>
      </c>
    </row>
    <row r="556" spans="1:6" s="21" customFormat="1" ht="12.75" customHeight="1" x14ac:dyDescent="0.2">
      <c r="A556" s="84" t="s">
        <v>1120</v>
      </c>
      <c r="B556" s="85" t="s">
        <v>1121</v>
      </c>
      <c r="C556" s="86" t="s">
        <v>1120</v>
      </c>
      <c r="D556" s="107">
        <v>0</v>
      </c>
      <c r="E556" s="107">
        <v>0</v>
      </c>
      <c r="F556" s="87" t="str">
        <f t="shared" si="10"/>
        <v>-</v>
      </c>
    </row>
    <row r="557" spans="1:6" s="21" customFormat="1" ht="22.9" customHeight="1" x14ac:dyDescent="0.2">
      <c r="A557" s="84" t="s">
        <v>1122</v>
      </c>
      <c r="B557" s="108" t="s">
        <v>1123</v>
      </c>
      <c r="C557" s="86" t="s">
        <v>1122</v>
      </c>
      <c r="D557" s="83">
        <f>SUM(D558:D561)</f>
        <v>0</v>
      </c>
      <c r="E557" s="83">
        <f>SUM(E558:E561)</f>
        <v>0</v>
      </c>
      <c r="F557" s="87" t="str">
        <f t="shared" si="10"/>
        <v>-</v>
      </c>
    </row>
    <row r="558" spans="1:6" s="21" customFormat="1" ht="12.75" customHeight="1" x14ac:dyDescent="0.2">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
      <c r="A559" s="84" t="s">
        <v>1126</v>
      </c>
      <c r="B559" s="85" t="s">
        <v>1127</v>
      </c>
      <c r="C559" s="86" t="s">
        <v>1126</v>
      </c>
      <c r="D559" s="107">
        <v>0</v>
      </c>
      <c r="E559" s="107">
        <v>0</v>
      </c>
      <c r="F559" s="87" t="str">
        <f t="shared" si="11"/>
        <v>-</v>
      </c>
    </row>
    <row r="560" spans="1:6" s="21" customFormat="1" ht="12.75" customHeight="1" x14ac:dyDescent="0.2">
      <c r="A560" s="84" t="s">
        <v>1128</v>
      </c>
      <c r="B560" s="85" t="s">
        <v>1129</v>
      </c>
      <c r="C560" s="86" t="s">
        <v>1128</v>
      </c>
      <c r="D560" s="107">
        <v>0</v>
      </c>
      <c r="E560" s="107">
        <v>0</v>
      </c>
      <c r="F560" s="87" t="str">
        <f t="shared" si="11"/>
        <v>-</v>
      </c>
    </row>
    <row r="561" spans="1:6" s="21" customFormat="1" ht="12.75" customHeight="1" x14ac:dyDescent="0.2">
      <c r="A561" s="84" t="s">
        <v>1130</v>
      </c>
      <c r="B561" s="85" t="s">
        <v>1131</v>
      </c>
      <c r="C561" s="86" t="s">
        <v>1130</v>
      </c>
      <c r="D561" s="107">
        <v>0</v>
      </c>
      <c r="E561" s="107">
        <v>0</v>
      </c>
      <c r="F561" s="87" t="str">
        <f t="shared" si="11"/>
        <v>-</v>
      </c>
    </row>
    <row r="562" spans="1:6" s="21" customFormat="1" ht="12.75" customHeight="1" x14ac:dyDescent="0.2">
      <c r="A562" s="84" t="s">
        <v>1132</v>
      </c>
      <c r="B562" s="85" t="s">
        <v>1133</v>
      </c>
      <c r="C562" s="86" t="s">
        <v>1132</v>
      </c>
      <c r="D562" s="83">
        <f>SUM(D563:D569)</f>
        <v>0</v>
      </c>
      <c r="E562" s="83">
        <f>SUM(E563:E569)</f>
        <v>0</v>
      </c>
      <c r="F562" s="87" t="str">
        <f t="shared" si="11"/>
        <v>-</v>
      </c>
    </row>
    <row r="563" spans="1:6" s="21" customFormat="1" ht="12.75" customHeight="1" x14ac:dyDescent="0.2">
      <c r="A563" s="84" t="s">
        <v>1134</v>
      </c>
      <c r="B563" s="85" t="s">
        <v>1135</v>
      </c>
      <c r="C563" s="86" t="s">
        <v>1134</v>
      </c>
      <c r="D563" s="107">
        <v>0</v>
      </c>
      <c r="E563" s="107">
        <v>0</v>
      </c>
      <c r="F563" s="87" t="str">
        <f t="shared" si="11"/>
        <v>-</v>
      </c>
    </row>
    <row r="564" spans="1:6" s="21" customFormat="1" ht="12.75" customHeight="1" x14ac:dyDescent="0.2">
      <c r="A564" s="84" t="s">
        <v>1136</v>
      </c>
      <c r="B564" s="85" t="s">
        <v>1137</v>
      </c>
      <c r="C564" s="86" t="s">
        <v>1136</v>
      </c>
      <c r="D564" s="107">
        <v>0</v>
      </c>
      <c r="E564" s="107">
        <v>0</v>
      </c>
      <c r="F564" s="87" t="str">
        <f t="shared" si="11"/>
        <v>-</v>
      </c>
    </row>
    <row r="565" spans="1:6" s="21" customFormat="1" ht="12.75" customHeight="1" x14ac:dyDescent="0.2">
      <c r="A565" s="84" t="s">
        <v>1138</v>
      </c>
      <c r="B565" s="85" t="s">
        <v>1139</v>
      </c>
      <c r="C565" s="86" t="s">
        <v>1138</v>
      </c>
      <c r="D565" s="107">
        <v>0</v>
      </c>
      <c r="E565" s="107">
        <v>0</v>
      </c>
      <c r="F565" s="87" t="str">
        <f t="shared" si="11"/>
        <v>-</v>
      </c>
    </row>
    <row r="566" spans="1:6" s="21" customFormat="1" ht="12.75" customHeight="1" x14ac:dyDescent="0.2">
      <c r="A566" s="84" t="s">
        <v>1140</v>
      </c>
      <c r="B566" s="85" t="s">
        <v>1141</v>
      </c>
      <c r="C566" s="86" t="s">
        <v>1140</v>
      </c>
      <c r="D566" s="107">
        <v>0</v>
      </c>
      <c r="E566" s="107">
        <v>0</v>
      </c>
      <c r="F566" s="87" t="str">
        <f t="shared" si="11"/>
        <v>-</v>
      </c>
    </row>
    <row r="567" spans="1:6" s="21" customFormat="1" ht="12.75" customHeight="1" x14ac:dyDescent="0.2">
      <c r="A567" s="84" t="s">
        <v>1142</v>
      </c>
      <c r="B567" s="85" t="s">
        <v>1143</v>
      </c>
      <c r="C567" s="86"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2.9" customHeight="1" x14ac:dyDescent="0.2">
      <c r="A571" s="84" t="s">
        <v>1150</v>
      </c>
      <c r="B571" s="106" t="s">
        <v>1151</v>
      </c>
      <c r="C571" s="86" t="s">
        <v>1150</v>
      </c>
      <c r="D571" s="83">
        <f>D572+D575+D578+D581</f>
        <v>0</v>
      </c>
      <c r="E571" s="83">
        <f>E572+E575+E578+E581</f>
        <v>0</v>
      </c>
      <c r="F571" s="87" t="str">
        <f t="shared" si="11"/>
        <v>-</v>
      </c>
    </row>
    <row r="572" spans="1:6" s="21" customFormat="1" ht="12.75" customHeight="1" x14ac:dyDescent="0.2">
      <c r="A572" s="84" t="s">
        <v>1152</v>
      </c>
      <c r="B572" s="85" t="s">
        <v>1153</v>
      </c>
      <c r="C572" s="86" t="s">
        <v>1152</v>
      </c>
      <c r="D572" s="83">
        <f>SUM(D573:D574)</f>
        <v>0</v>
      </c>
      <c r="E572" s="83">
        <f>SUM(E573:E574)</f>
        <v>0</v>
      </c>
      <c r="F572" s="87" t="str">
        <f t="shared" si="11"/>
        <v>-</v>
      </c>
    </row>
    <row r="573" spans="1:6" s="21" customFormat="1" ht="12.75" customHeight="1" x14ac:dyDescent="0.2">
      <c r="A573" s="84" t="s">
        <v>1154</v>
      </c>
      <c r="B573" s="85" t="s">
        <v>1155</v>
      </c>
      <c r="C573" s="86" t="s">
        <v>1154</v>
      </c>
      <c r="D573" s="107">
        <v>0</v>
      </c>
      <c r="E573" s="107">
        <v>0</v>
      </c>
      <c r="F573" s="87" t="str">
        <f t="shared" si="11"/>
        <v>-</v>
      </c>
    </row>
    <row r="574" spans="1:6" s="21" customFormat="1" ht="12.75" customHeight="1" x14ac:dyDescent="0.2">
      <c r="A574" s="84" t="s">
        <v>1156</v>
      </c>
      <c r="B574" s="85" t="s">
        <v>1157</v>
      </c>
      <c r="C574" s="86" t="s">
        <v>1156</v>
      </c>
      <c r="D574" s="107">
        <v>0</v>
      </c>
      <c r="E574" s="107">
        <v>0</v>
      </c>
      <c r="F574" s="87" t="str">
        <f t="shared" si="11"/>
        <v>-</v>
      </c>
    </row>
    <row r="575" spans="1:6" s="21" customFormat="1" ht="12.75" customHeight="1" x14ac:dyDescent="0.2">
      <c r="A575" s="84" t="s">
        <v>1158</v>
      </c>
      <c r="B575" s="85" t="s">
        <v>1159</v>
      </c>
      <c r="C575" s="86" t="s">
        <v>1158</v>
      </c>
      <c r="D575" s="83">
        <f>SUM(D576:D577)</f>
        <v>0</v>
      </c>
      <c r="E575" s="83">
        <f>SUM(E576:E577)</f>
        <v>0</v>
      </c>
      <c r="F575" s="87" t="str">
        <f t="shared" si="11"/>
        <v>-</v>
      </c>
    </row>
    <row r="576" spans="1:6" s="21" customFormat="1" ht="12.75" customHeight="1" x14ac:dyDescent="0.2">
      <c r="A576" s="84" t="s">
        <v>1160</v>
      </c>
      <c r="B576" s="85" t="s">
        <v>951</v>
      </c>
      <c r="C576" s="86" t="s">
        <v>1160</v>
      </c>
      <c r="D576" s="107">
        <v>0</v>
      </c>
      <c r="E576" s="107">
        <v>0</v>
      </c>
      <c r="F576" s="87" t="str">
        <f t="shared" si="11"/>
        <v>-</v>
      </c>
    </row>
    <row r="577" spans="1:6" s="21" customFormat="1" ht="12.75" customHeight="1" x14ac:dyDescent="0.2">
      <c r="A577" s="84" t="s">
        <v>1161</v>
      </c>
      <c r="B577" s="85" t="s">
        <v>953</v>
      </c>
      <c r="C577" s="86" t="s">
        <v>1161</v>
      </c>
      <c r="D577" s="107">
        <v>0</v>
      </c>
      <c r="E577" s="107">
        <v>0</v>
      </c>
      <c r="F577" s="87" t="str">
        <f t="shared" si="11"/>
        <v>-</v>
      </c>
    </row>
    <row r="578" spans="1:6" s="21" customFormat="1" ht="12.75" customHeight="1" x14ac:dyDescent="0.2">
      <c r="A578" s="84" t="s">
        <v>1162</v>
      </c>
      <c r="B578" s="85" t="s">
        <v>1163</v>
      </c>
      <c r="C578" s="86" t="s">
        <v>1162</v>
      </c>
      <c r="D578" s="83">
        <f>SUM(D579:D580)</f>
        <v>0</v>
      </c>
      <c r="E578" s="83">
        <f>SUM(E579:E580)</f>
        <v>0</v>
      </c>
      <c r="F578" s="87" t="str">
        <f t="shared" si="11"/>
        <v>-</v>
      </c>
    </row>
    <row r="579" spans="1:6" s="21" customFormat="1" ht="12.75" customHeight="1" x14ac:dyDescent="0.2">
      <c r="A579" s="84" t="s">
        <v>1164</v>
      </c>
      <c r="B579" s="85" t="s">
        <v>957</v>
      </c>
      <c r="C579" s="86" t="s">
        <v>1164</v>
      </c>
      <c r="D579" s="107">
        <v>0</v>
      </c>
      <c r="E579" s="107">
        <v>0</v>
      </c>
      <c r="F579" s="87" t="str">
        <f t="shared" si="11"/>
        <v>-</v>
      </c>
    </row>
    <row r="580" spans="1:6" s="21" customFormat="1" ht="12.75" customHeight="1" x14ac:dyDescent="0.2">
      <c r="A580" s="84" t="s">
        <v>1165</v>
      </c>
      <c r="B580" s="85" t="s">
        <v>959</v>
      </c>
      <c r="C580" s="86" t="s">
        <v>1165</v>
      </c>
      <c r="D580" s="107">
        <v>0</v>
      </c>
      <c r="E580" s="107">
        <v>0</v>
      </c>
      <c r="F580" s="87" t="str">
        <f t="shared" si="11"/>
        <v>-</v>
      </c>
    </row>
    <row r="581" spans="1:6" s="21" customFormat="1" ht="12.75" customHeight="1" x14ac:dyDescent="0.2">
      <c r="A581" s="84" t="s">
        <v>1166</v>
      </c>
      <c r="B581" s="85" t="s">
        <v>1167</v>
      </c>
      <c r="C581" s="86" t="s">
        <v>1166</v>
      </c>
      <c r="D581" s="83">
        <f>SUM(D582:D583)</f>
        <v>0</v>
      </c>
      <c r="E581" s="83">
        <f>SUM(E582:E583)</f>
        <v>0</v>
      </c>
      <c r="F581" s="87" t="str">
        <f t="shared" si="11"/>
        <v>-</v>
      </c>
    </row>
    <row r="582" spans="1:6" s="21" customFormat="1" ht="12.75" customHeight="1" x14ac:dyDescent="0.2">
      <c r="A582" s="121" t="s">
        <v>1168</v>
      </c>
      <c r="B582" s="85" t="s">
        <v>1169</v>
      </c>
      <c r="C582" s="122" t="s">
        <v>1168</v>
      </c>
      <c r="D582" s="107">
        <v>0</v>
      </c>
      <c r="E582" s="107">
        <v>0</v>
      </c>
      <c r="F582" s="87" t="str">
        <f t="shared" si="11"/>
        <v>-</v>
      </c>
    </row>
    <row r="583" spans="1:6" s="21" customFormat="1" ht="12.75" customHeight="1" x14ac:dyDescent="0.2">
      <c r="A583" s="121" t="s">
        <v>1170</v>
      </c>
      <c r="B583" s="85" t="s">
        <v>1077</v>
      </c>
      <c r="C583" s="122" t="s">
        <v>1170</v>
      </c>
      <c r="D583" s="107">
        <v>0</v>
      </c>
      <c r="E583" s="107">
        <v>0</v>
      </c>
      <c r="F583" s="87" t="str">
        <f t="shared" si="11"/>
        <v>-</v>
      </c>
    </row>
    <row r="584" spans="1:6" s="21" customFormat="1" ht="22.9" customHeight="1" x14ac:dyDescent="0.2">
      <c r="A584" s="84" t="s">
        <v>1171</v>
      </c>
      <c r="B584" s="106" t="s">
        <v>1172</v>
      </c>
      <c r="C584" s="86" t="s">
        <v>1171</v>
      </c>
      <c r="D584" s="83">
        <f>D585+D589+D591+D594</f>
        <v>0</v>
      </c>
      <c r="E584" s="83">
        <f>E585+E589+E591+E594</f>
        <v>0</v>
      </c>
      <c r="F584" s="87" t="str">
        <f t="shared" si="11"/>
        <v>-</v>
      </c>
    </row>
    <row r="585" spans="1:6" s="21" customFormat="1" ht="22.9" customHeight="1" x14ac:dyDescent="0.2">
      <c r="A585" s="84" t="s">
        <v>1173</v>
      </c>
      <c r="B585" s="113" t="s">
        <v>1174</v>
      </c>
      <c r="C585" s="86" t="s">
        <v>1173</v>
      </c>
      <c r="D585" s="83">
        <f>SUM(D586:D588)</f>
        <v>0</v>
      </c>
      <c r="E585" s="83">
        <f>SUM(E586:E588)</f>
        <v>0</v>
      </c>
      <c r="F585" s="87" t="str">
        <f t="shared" si="11"/>
        <v>-</v>
      </c>
    </row>
    <row r="586" spans="1:6" s="21" customFormat="1" ht="12.75" customHeight="1" x14ac:dyDescent="0.2">
      <c r="A586" s="84" t="s">
        <v>1175</v>
      </c>
      <c r="B586" s="106" t="s">
        <v>971</v>
      </c>
      <c r="C586" s="86" t="s">
        <v>1175</v>
      </c>
      <c r="D586" s="107">
        <v>0</v>
      </c>
      <c r="E586" s="107">
        <v>0</v>
      </c>
      <c r="F586" s="87" t="str">
        <f t="shared" si="11"/>
        <v>-</v>
      </c>
    </row>
    <row r="587" spans="1:6" s="21" customFormat="1" ht="12.75" customHeight="1" x14ac:dyDescent="0.2">
      <c r="A587" s="84" t="s">
        <v>1176</v>
      </c>
      <c r="B587" s="106" t="s">
        <v>973</v>
      </c>
      <c r="C587" s="86" t="s">
        <v>1176</v>
      </c>
      <c r="D587" s="107">
        <v>0</v>
      </c>
      <c r="E587" s="107">
        <v>0</v>
      </c>
      <c r="F587" s="87" t="str">
        <f t="shared" si="11"/>
        <v>-</v>
      </c>
    </row>
    <row r="588" spans="1:6" s="21" customFormat="1" ht="12.75" customHeight="1" x14ac:dyDescent="0.2">
      <c r="A588" s="84" t="s">
        <v>1177</v>
      </c>
      <c r="B588" s="106" t="s">
        <v>975</v>
      </c>
      <c r="C588" s="86" t="s">
        <v>1177</v>
      </c>
      <c r="D588" s="107">
        <v>0</v>
      </c>
      <c r="E588" s="107">
        <v>0</v>
      </c>
      <c r="F588" s="87" t="str">
        <f t="shared" si="11"/>
        <v>-</v>
      </c>
    </row>
    <row r="589" spans="1:6" s="21" customFormat="1" ht="22.9" customHeight="1" x14ac:dyDescent="0.2">
      <c r="A589" s="84" t="s">
        <v>1178</v>
      </c>
      <c r="B589" s="106" t="s">
        <v>1179</v>
      </c>
      <c r="C589" s="86" t="s">
        <v>1178</v>
      </c>
      <c r="D589" s="83">
        <f>D590</f>
        <v>0</v>
      </c>
      <c r="E589" s="83">
        <f>E590</f>
        <v>0</v>
      </c>
      <c r="F589" s="87" t="str">
        <f t="shared" si="11"/>
        <v>-</v>
      </c>
    </row>
    <row r="590" spans="1:6" s="21" customFormat="1" ht="12.75" customHeight="1" x14ac:dyDescent="0.2">
      <c r="A590" s="84" t="s">
        <v>1180</v>
      </c>
      <c r="B590" s="106" t="s">
        <v>1181</v>
      </c>
      <c r="C590" s="86" t="s">
        <v>1180</v>
      </c>
      <c r="D590" s="107">
        <v>0</v>
      </c>
      <c r="E590" s="107">
        <v>0</v>
      </c>
      <c r="F590" s="87" t="str">
        <f t="shared" si="11"/>
        <v>-</v>
      </c>
    </row>
    <row r="591" spans="1:6" s="21" customFormat="1" ht="22.9" customHeight="1" x14ac:dyDescent="0.2">
      <c r="A591" s="84" t="s">
        <v>1182</v>
      </c>
      <c r="B591" s="106" t="s">
        <v>1183</v>
      </c>
      <c r="C591" s="86" t="s">
        <v>1182</v>
      </c>
      <c r="D591" s="83">
        <f>SUM(D592:D593)</f>
        <v>0</v>
      </c>
      <c r="E591" s="83">
        <f>SUM(E592:E593)</f>
        <v>0</v>
      </c>
      <c r="F591" s="87" t="str">
        <f t="shared" si="11"/>
        <v>-</v>
      </c>
    </row>
    <row r="592" spans="1:6" s="21" customFormat="1" ht="22.9" customHeight="1" x14ac:dyDescent="0.2">
      <c r="A592" s="84" t="s">
        <v>1184</v>
      </c>
      <c r="B592" s="113" t="s">
        <v>1185</v>
      </c>
      <c r="C592" s="86" t="s">
        <v>1184</v>
      </c>
      <c r="D592" s="107">
        <v>0</v>
      </c>
      <c r="E592" s="107">
        <v>0</v>
      </c>
      <c r="F592" s="87" t="str">
        <f t="shared" si="11"/>
        <v>-</v>
      </c>
    </row>
    <row r="593" spans="1:6" s="21" customFormat="1" ht="12.75" customHeight="1" x14ac:dyDescent="0.2">
      <c r="A593" s="84" t="s">
        <v>1186</v>
      </c>
      <c r="B593" s="106" t="s">
        <v>1187</v>
      </c>
      <c r="C593" s="86" t="s">
        <v>1186</v>
      </c>
      <c r="D593" s="107">
        <v>0</v>
      </c>
      <c r="E593" s="107">
        <v>0</v>
      </c>
      <c r="F593" s="87" t="str">
        <f t="shared" si="11"/>
        <v>-</v>
      </c>
    </row>
    <row r="594" spans="1:6" s="21" customFormat="1" ht="22.9" customHeight="1" x14ac:dyDescent="0.2">
      <c r="A594" s="121" t="s">
        <v>1188</v>
      </c>
      <c r="B594" s="106" t="s">
        <v>1189</v>
      </c>
      <c r="C594" s="122" t="s">
        <v>1188</v>
      </c>
      <c r="D594" s="83">
        <f>SUM(D595:D596)</f>
        <v>0</v>
      </c>
      <c r="E594" s="83">
        <f>SUM(E595:E596)</f>
        <v>0</v>
      </c>
      <c r="F594" s="87" t="str">
        <f t="shared" si="11"/>
        <v>-</v>
      </c>
    </row>
    <row r="595" spans="1:6" s="21" customFormat="1" ht="12.75" customHeight="1" x14ac:dyDescent="0.2">
      <c r="A595" s="84" t="s">
        <v>1190</v>
      </c>
      <c r="B595" s="85" t="s">
        <v>987</v>
      </c>
      <c r="C595" s="86" t="s">
        <v>1190</v>
      </c>
      <c r="D595" s="107">
        <v>0</v>
      </c>
      <c r="E595" s="107">
        <v>0</v>
      </c>
      <c r="F595" s="87" t="str">
        <f t="shared" si="11"/>
        <v>-</v>
      </c>
    </row>
    <row r="596" spans="1:6" s="21" customFormat="1" ht="12.75" customHeight="1" x14ac:dyDescent="0.2">
      <c r="A596" s="84" t="s">
        <v>1191</v>
      </c>
      <c r="B596" s="85" t="s">
        <v>989</v>
      </c>
      <c r="C596" s="86" t="s">
        <v>1191</v>
      </c>
      <c r="D596" s="107">
        <v>0</v>
      </c>
      <c r="E596" s="107">
        <v>0</v>
      </c>
      <c r="F596" s="87" t="str">
        <f t="shared" si="11"/>
        <v>-</v>
      </c>
    </row>
    <row r="597" spans="1:6" s="21" customFormat="1" ht="22.9" customHeight="1" x14ac:dyDescent="0.2">
      <c r="A597" s="84" t="s">
        <v>1192</v>
      </c>
      <c r="B597" s="108" t="s">
        <v>1193</v>
      </c>
      <c r="C597" s="86" t="s">
        <v>1192</v>
      </c>
      <c r="D597" s="83">
        <f>D598+D603+D607+D609+D616+D621</f>
        <v>0</v>
      </c>
      <c r="E597" s="83">
        <f>E598+E603+E607+E609+E616+E621</f>
        <v>0</v>
      </c>
      <c r="F597" s="87" t="str">
        <f t="shared" si="11"/>
        <v>-</v>
      </c>
    </row>
    <row r="598" spans="1:6" s="21" customFormat="1" ht="22.9" customHeight="1" x14ac:dyDescent="0.2">
      <c r="A598" s="84" t="s">
        <v>1194</v>
      </c>
      <c r="B598" s="85" t="s">
        <v>1195</v>
      </c>
      <c r="C598" s="86" t="s">
        <v>1194</v>
      </c>
      <c r="D598" s="83">
        <f>SUM(D599:D602)</f>
        <v>0</v>
      </c>
      <c r="E598" s="83">
        <f>SUM(E599:E602)</f>
        <v>0</v>
      </c>
      <c r="F598" s="87" t="str">
        <f t="shared" si="11"/>
        <v>-</v>
      </c>
    </row>
    <row r="599" spans="1:6" s="21" customFormat="1" ht="12.75" customHeight="1" x14ac:dyDescent="0.2">
      <c r="A599" s="84" t="s">
        <v>1196</v>
      </c>
      <c r="B599" s="85" t="s">
        <v>1197</v>
      </c>
      <c r="C599" s="86" t="s">
        <v>1196</v>
      </c>
      <c r="D599" s="107">
        <v>0</v>
      </c>
      <c r="E599" s="107">
        <v>0</v>
      </c>
      <c r="F599" s="87" t="str">
        <f t="shared" si="11"/>
        <v>-</v>
      </c>
    </row>
    <row r="600" spans="1:6" s="21" customFormat="1" ht="12.75" customHeight="1" x14ac:dyDescent="0.2">
      <c r="A600" s="84" t="s">
        <v>1198</v>
      </c>
      <c r="B600" s="85" t="s">
        <v>1199</v>
      </c>
      <c r="C600" s="86" t="s">
        <v>1198</v>
      </c>
      <c r="D600" s="107">
        <v>0</v>
      </c>
      <c r="E600" s="107">
        <v>0</v>
      </c>
      <c r="F600" s="87" t="str">
        <f t="shared" si="11"/>
        <v>-</v>
      </c>
    </row>
    <row r="601" spans="1:6" s="21" customFormat="1" ht="12.75" customHeight="1" x14ac:dyDescent="0.2">
      <c r="A601" s="84" t="s">
        <v>1200</v>
      </c>
      <c r="B601" s="85" t="s">
        <v>1201</v>
      </c>
      <c r="C601" s="86" t="s">
        <v>1200</v>
      </c>
      <c r="D601" s="107">
        <v>0</v>
      </c>
      <c r="E601" s="107">
        <v>0</v>
      </c>
      <c r="F601" s="87" t="str">
        <f t="shared" si="11"/>
        <v>-</v>
      </c>
    </row>
    <row r="602" spans="1:6" s="21" customFormat="1" ht="12.75" customHeight="1" x14ac:dyDescent="0.2">
      <c r="A602" s="84" t="s">
        <v>1202</v>
      </c>
      <c r="B602" s="85" t="s">
        <v>1203</v>
      </c>
      <c r="C602" s="86" t="s">
        <v>1202</v>
      </c>
      <c r="D602" s="107">
        <v>0</v>
      </c>
      <c r="E602" s="107">
        <v>0</v>
      </c>
      <c r="F602" s="87" t="str">
        <f t="shared" si="11"/>
        <v>-</v>
      </c>
    </row>
    <row r="603" spans="1:6" s="21" customFormat="1" ht="22.9" customHeight="1" x14ac:dyDescent="0.2">
      <c r="A603" s="84" t="s">
        <v>1204</v>
      </c>
      <c r="B603" s="85" t="s">
        <v>1205</v>
      </c>
      <c r="C603" s="86" t="s">
        <v>1204</v>
      </c>
      <c r="D603" s="83">
        <f>SUM(D604:D606)</f>
        <v>0</v>
      </c>
      <c r="E603" s="83">
        <f>SUM(E604:E606)</f>
        <v>0</v>
      </c>
      <c r="F603" s="87" t="str">
        <f t="shared" si="11"/>
        <v>-</v>
      </c>
    </row>
    <row r="604" spans="1:6" s="21" customFormat="1" ht="12.75" customHeight="1" x14ac:dyDescent="0.2">
      <c r="A604" s="84" t="s">
        <v>1206</v>
      </c>
      <c r="B604" s="85" t="s">
        <v>1207</v>
      </c>
      <c r="C604" s="86" t="s">
        <v>1206</v>
      </c>
      <c r="D604" s="107">
        <v>0</v>
      </c>
      <c r="E604" s="107">
        <v>0</v>
      </c>
      <c r="F604" s="87" t="str">
        <f t="shared" si="11"/>
        <v>-</v>
      </c>
    </row>
    <row r="605" spans="1:6" s="21" customFormat="1" ht="12" customHeight="1" x14ac:dyDescent="0.2">
      <c r="A605" s="84" t="s">
        <v>1208</v>
      </c>
      <c r="B605" s="85" t="s">
        <v>1209</v>
      </c>
      <c r="C605" s="86" t="s">
        <v>1208</v>
      </c>
      <c r="D605" s="107">
        <v>0</v>
      </c>
      <c r="E605" s="107">
        <v>0</v>
      </c>
      <c r="F605" s="87" t="str">
        <f t="shared" si="11"/>
        <v>-</v>
      </c>
    </row>
    <row r="606" spans="1:6" s="21" customFormat="1" ht="22.9" customHeight="1" x14ac:dyDescent="0.2">
      <c r="A606" s="84" t="s">
        <v>1210</v>
      </c>
      <c r="B606" s="85" t="s">
        <v>1211</v>
      </c>
      <c r="C606" s="86" t="s">
        <v>1210</v>
      </c>
      <c r="D606" s="107">
        <v>0</v>
      </c>
      <c r="E606" s="107">
        <v>0</v>
      </c>
      <c r="F606" s="87" t="str">
        <f t="shared" si="11"/>
        <v>-</v>
      </c>
    </row>
    <row r="607" spans="1:6" s="21" customFormat="1" ht="22.9" customHeight="1" x14ac:dyDescent="0.2">
      <c r="A607" s="84" t="s">
        <v>1212</v>
      </c>
      <c r="B607" s="85" t="s">
        <v>1213</v>
      </c>
      <c r="C607" s="86" t="s">
        <v>1212</v>
      </c>
      <c r="D607" s="83">
        <f>D608</f>
        <v>0</v>
      </c>
      <c r="E607" s="83">
        <f>E608</f>
        <v>0</v>
      </c>
      <c r="F607" s="87" t="str">
        <f t="shared" si="11"/>
        <v>-</v>
      </c>
    </row>
    <row r="608" spans="1:6" s="21" customFormat="1" ht="12.75" customHeight="1" x14ac:dyDescent="0.2">
      <c r="A608" s="84" t="s">
        <v>1214</v>
      </c>
      <c r="B608" s="85" t="s">
        <v>1215</v>
      </c>
      <c r="C608" s="86" t="s">
        <v>1214</v>
      </c>
      <c r="D608" s="107">
        <v>0</v>
      </c>
      <c r="E608" s="107">
        <v>0</v>
      </c>
      <c r="F608" s="87" t="str">
        <f t="shared" si="11"/>
        <v>-</v>
      </c>
    </row>
    <row r="609" spans="1:6" s="21" customFormat="1" ht="22.9" customHeight="1" x14ac:dyDescent="0.2">
      <c r="A609" s="84" t="s">
        <v>1216</v>
      </c>
      <c r="B609" s="85" t="s">
        <v>1217</v>
      </c>
      <c r="C609" s="86" t="s">
        <v>1216</v>
      </c>
      <c r="D609" s="83">
        <f>SUM(D610:D615)</f>
        <v>0</v>
      </c>
      <c r="E609" s="83">
        <f>SUM(E610:E615)</f>
        <v>0</v>
      </c>
      <c r="F609" s="87" t="str">
        <f t="shared" si="11"/>
        <v>-</v>
      </c>
    </row>
    <row r="610" spans="1:6" s="21" customFormat="1" ht="22.9" customHeight="1" x14ac:dyDescent="0.2">
      <c r="A610" s="84" t="s">
        <v>1218</v>
      </c>
      <c r="B610" s="85" t="s">
        <v>1219</v>
      </c>
      <c r="C610" s="86" t="s">
        <v>1218</v>
      </c>
      <c r="D610" s="107">
        <v>0</v>
      </c>
      <c r="E610" s="107">
        <v>0</v>
      </c>
      <c r="F610" s="87" t="str">
        <f t="shared" si="11"/>
        <v>-</v>
      </c>
    </row>
    <row r="611" spans="1:6" s="21" customFormat="1" ht="22.9" customHeight="1" x14ac:dyDescent="0.2">
      <c r="A611" s="84" t="s">
        <v>1220</v>
      </c>
      <c r="B611" s="108" t="s">
        <v>1221</v>
      </c>
      <c r="C611" s="86" t="s">
        <v>1220</v>
      </c>
      <c r="D611" s="107">
        <v>0</v>
      </c>
      <c r="E611" s="107">
        <v>0</v>
      </c>
      <c r="F611" s="87" t="str">
        <f t="shared" si="11"/>
        <v>-</v>
      </c>
    </row>
    <row r="612" spans="1:6" s="21" customFormat="1" ht="22.9" customHeight="1" x14ac:dyDescent="0.2">
      <c r="A612" s="121" t="s">
        <v>1222</v>
      </c>
      <c r="B612" s="85" t="s">
        <v>1223</v>
      </c>
      <c r="C612" s="122" t="s">
        <v>1222</v>
      </c>
      <c r="D612" s="107">
        <v>0</v>
      </c>
      <c r="E612" s="107">
        <v>0</v>
      </c>
      <c r="F612" s="87" t="str">
        <f t="shared" si="11"/>
        <v>-</v>
      </c>
    </row>
    <row r="613" spans="1:6" s="21" customFormat="1" ht="12.75" customHeight="1" x14ac:dyDescent="0.2">
      <c r="A613" s="84" t="s">
        <v>1224</v>
      </c>
      <c r="B613" s="85" t="s">
        <v>1225</v>
      </c>
      <c r="C613" s="86" t="s">
        <v>1224</v>
      </c>
      <c r="D613" s="107">
        <v>0</v>
      </c>
      <c r="E613" s="107">
        <v>0</v>
      </c>
      <c r="F613" s="87" t="str">
        <f t="shared" si="11"/>
        <v>-</v>
      </c>
    </row>
    <row r="614" spans="1:6" s="21" customFormat="1" ht="12.75" customHeight="1" x14ac:dyDescent="0.2">
      <c r="A614" s="84" t="s">
        <v>1226</v>
      </c>
      <c r="B614" s="85" t="s">
        <v>1227</v>
      </c>
      <c r="C614" s="86" t="s">
        <v>1226</v>
      </c>
      <c r="D614" s="107">
        <v>0</v>
      </c>
      <c r="E614" s="107">
        <v>0</v>
      </c>
      <c r="F614" s="87" t="str">
        <f t="shared" si="11"/>
        <v>-</v>
      </c>
    </row>
    <row r="615" spans="1:6" s="21" customFormat="1" ht="12" customHeight="1" x14ac:dyDescent="0.2">
      <c r="A615" s="84" t="s">
        <v>1228</v>
      </c>
      <c r="B615" s="85" t="s">
        <v>1229</v>
      </c>
      <c r="C615" s="86" t="s">
        <v>1228</v>
      </c>
      <c r="D615" s="107">
        <v>0</v>
      </c>
      <c r="E615" s="107">
        <v>0</v>
      </c>
      <c r="F615" s="87" t="str">
        <f t="shared" si="11"/>
        <v>-</v>
      </c>
    </row>
    <row r="616" spans="1:6" s="21" customFormat="1" ht="22.9" customHeight="1" x14ac:dyDescent="0.2">
      <c r="A616" s="84" t="s">
        <v>1230</v>
      </c>
      <c r="B616" s="85" t="s">
        <v>1231</v>
      </c>
      <c r="C616" s="86" t="s">
        <v>1230</v>
      </c>
      <c r="D616" s="83">
        <f>SUM(D617:D620)</f>
        <v>0</v>
      </c>
      <c r="E616" s="83">
        <f>SUM(E617:E620)</f>
        <v>0</v>
      </c>
      <c r="F616" s="87" t="str">
        <f t="shared" si="11"/>
        <v>-</v>
      </c>
    </row>
    <row r="617" spans="1:6" s="21" customFormat="1" ht="22.9" customHeight="1" x14ac:dyDescent="0.2">
      <c r="A617" s="84" t="s">
        <v>1232</v>
      </c>
      <c r="B617" s="108" t="s">
        <v>1233</v>
      </c>
      <c r="C617" s="86" t="s">
        <v>1232</v>
      </c>
      <c r="D617" s="107">
        <v>0</v>
      </c>
      <c r="E617" s="107">
        <v>0</v>
      </c>
      <c r="F617" s="87" t="str">
        <f t="shared" si="11"/>
        <v>-</v>
      </c>
    </row>
    <row r="618" spans="1:6" s="21" customFormat="1" ht="12.75" customHeight="1" x14ac:dyDescent="0.2">
      <c r="A618" s="84" t="s">
        <v>1234</v>
      </c>
      <c r="B618" s="85" t="s">
        <v>1235</v>
      </c>
      <c r="C618" s="86" t="s">
        <v>1234</v>
      </c>
      <c r="D618" s="107">
        <v>0</v>
      </c>
      <c r="E618" s="107">
        <v>0</v>
      </c>
      <c r="F618" s="87" t="str">
        <f t="shared" si="11"/>
        <v>-</v>
      </c>
    </row>
    <row r="619" spans="1:6" s="21" customFormat="1" ht="12.75" customHeight="1" x14ac:dyDescent="0.2">
      <c r="A619" s="84" t="s">
        <v>1236</v>
      </c>
      <c r="B619" s="85" t="s">
        <v>1237</v>
      </c>
      <c r="C619" s="86" t="s">
        <v>1236</v>
      </c>
      <c r="D619" s="107">
        <v>0</v>
      </c>
      <c r="E619" s="107">
        <v>0</v>
      </c>
      <c r="F619" s="87" t="str">
        <f t="shared" si="11"/>
        <v>-</v>
      </c>
    </row>
    <row r="620" spans="1:6" s="21" customFormat="1" ht="12.75" customHeight="1" x14ac:dyDescent="0.2">
      <c r="A620" s="84" t="s">
        <v>1238</v>
      </c>
      <c r="B620" s="85" t="s">
        <v>1239</v>
      </c>
      <c r="C620" s="86" t="s">
        <v>1238</v>
      </c>
      <c r="D620" s="107">
        <v>0</v>
      </c>
      <c r="E620" s="107">
        <v>0</v>
      </c>
      <c r="F620" s="87" t="str">
        <f t="shared" si="11"/>
        <v>-</v>
      </c>
    </row>
    <row r="621" spans="1:6" s="21" customFormat="1" ht="12" customHeight="1" x14ac:dyDescent="0.2">
      <c r="A621" s="84" t="s">
        <v>1240</v>
      </c>
      <c r="B621" s="85" t="s">
        <v>1241</v>
      </c>
      <c r="C621" s="86" t="s">
        <v>1240</v>
      </c>
      <c r="D621" s="83">
        <f>SUM(D622:D628)</f>
        <v>0</v>
      </c>
      <c r="E621" s="83">
        <f>SUM(E622:E628)</f>
        <v>0</v>
      </c>
      <c r="F621" s="87" t="str">
        <f t="shared" si="11"/>
        <v>-</v>
      </c>
    </row>
    <row r="622" spans="1:6" s="21" customFormat="1" ht="12.75" customHeight="1" x14ac:dyDescent="0.2">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
      <c r="A623" s="84" t="s">
        <v>1244</v>
      </c>
      <c r="B623" s="85" t="s">
        <v>1245</v>
      </c>
      <c r="C623" s="86" t="s">
        <v>1244</v>
      </c>
      <c r="D623" s="107">
        <v>0</v>
      </c>
      <c r="E623" s="107">
        <v>0</v>
      </c>
      <c r="F623" s="87" t="str">
        <f t="shared" si="12"/>
        <v>-</v>
      </c>
    </row>
    <row r="624" spans="1:6" s="21" customFormat="1" ht="12.75" customHeight="1" x14ac:dyDescent="0.2">
      <c r="A624" s="84" t="s">
        <v>1246</v>
      </c>
      <c r="B624" s="85" t="s">
        <v>1247</v>
      </c>
      <c r="C624" s="86" t="s">
        <v>1246</v>
      </c>
      <c r="D624" s="107">
        <v>0</v>
      </c>
      <c r="E624" s="107">
        <v>0</v>
      </c>
      <c r="F624" s="87" t="str">
        <f t="shared" si="12"/>
        <v>-</v>
      </c>
    </row>
    <row r="625" spans="1:6" s="21" customFormat="1" ht="12.75" customHeight="1" x14ac:dyDescent="0.2">
      <c r="A625" s="84" t="s">
        <v>1248</v>
      </c>
      <c r="B625" s="85" t="s">
        <v>1249</v>
      </c>
      <c r="C625" s="86" t="s">
        <v>1248</v>
      </c>
      <c r="D625" s="107">
        <v>0</v>
      </c>
      <c r="E625" s="107">
        <v>0</v>
      </c>
      <c r="F625" s="87" t="str">
        <f t="shared" si="12"/>
        <v>-</v>
      </c>
    </row>
    <row r="626" spans="1:6" s="21" customFormat="1" ht="12.75" customHeight="1" x14ac:dyDescent="0.2">
      <c r="A626" s="84" t="s">
        <v>1250</v>
      </c>
      <c r="B626" s="85" t="s">
        <v>1251</v>
      </c>
      <c r="C626" s="86" t="s">
        <v>1250</v>
      </c>
      <c r="D626" s="107">
        <v>0</v>
      </c>
      <c r="E626" s="107">
        <v>0</v>
      </c>
      <c r="F626" s="87" t="str">
        <f t="shared" si="12"/>
        <v>-</v>
      </c>
    </row>
    <row r="627" spans="1:6" s="21" customFormat="1" ht="22.9" customHeight="1" x14ac:dyDescent="0.2">
      <c r="A627" s="84" t="s">
        <v>1252</v>
      </c>
      <c r="B627" s="85" t="s">
        <v>1253</v>
      </c>
      <c r="C627" s="86" t="s">
        <v>1252</v>
      </c>
      <c r="D627" s="107">
        <v>0</v>
      </c>
      <c r="E627" s="107">
        <v>0</v>
      </c>
      <c r="F627" s="87" t="str">
        <f t="shared" si="12"/>
        <v>-</v>
      </c>
    </row>
    <row r="628" spans="1:6" s="21" customFormat="1" ht="12" customHeight="1" x14ac:dyDescent="0.2">
      <c r="A628" s="109" t="s">
        <v>1254</v>
      </c>
      <c r="B628" s="106" t="s">
        <v>1255</v>
      </c>
      <c r="C628" s="110" t="s">
        <v>1254</v>
      </c>
      <c r="D628" s="111">
        <v>0</v>
      </c>
      <c r="E628" s="111">
        <v>0</v>
      </c>
      <c r="F628" s="112" t="str">
        <f t="shared" si="12"/>
        <v>-</v>
      </c>
    </row>
    <row r="629" spans="1:6" s="21" customFormat="1" ht="22.9" customHeight="1" x14ac:dyDescent="0.2">
      <c r="A629" s="84" t="s">
        <v>1256</v>
      </c>
      <c r="B629" s="106" t="s">
        <v>1257</v>
      </c>
      <c r="C629" s="86" t="s">
        <v>1256</v>
      </c>
      <c r="D629" s="83">
        <f>D630+D633+D636</f>
        <v>0</v>
      </c>
      <c r="E629" s="83">
        <f>E630+E633+E636</f>
        <v>0</v>
      </c>
      <c r="F629" s="87" t="str">
        <f t="shared" si="12"/>
        <v>-</v>
      </c>
    </row>
    <row r="630" spans="1:6" s="21" customFormat="1" ht="12.75" customHeight="1" x14ac:dyDescent="0.2">
      <c r="A630" s="84" t="s">
        <v>1258</v>
      </c>
      <c r="B630" s="85" t="s">
        <v>1259</v>
      </c>
      <c r="C630" s="86" t="s">
        <v>1258</v>
      </c>
      <c r="D630" s="83">
        <f>SUM(D631:D632)</f>
        <v>0</v>
      </c>
      <c r="E630" s="83">
        <f>SUM(E631:E632)</f>
        <v>0</v>
      </c>
      <c r="F630" s="87" t="str">
        <f t="shared" si="12"/>
        <v>-</v>
      </c>
    </row>
    <row r="631" spans="1:6" s="21" customFormat="1" ht="12.75" customHeight="1" x14ac:dyDescent="0.2">
      <c r="A631" s="84" t="s">
        <v>1260</v>
      </c>
      <c r="B631" s="85" t="s">
        <v>1261</v>
      </c>
      <c r="C631" s="86" t="s">
        <v>1260</v>
      </c>
      <c r="D631" s="107">
        <v>0</v>
      </c>
      <c r="E631" s="107">
        <v>0</v>
      </c>
      <c r="F631" s="87" t="str">
        <f t="shared" si="12"/>
        <v>-</v>
      </c>
    </row>
    <row r="632" spans="1:6" s="21" customFormat="1" ht="12.75" customHeight="1" x14ac:dyDescent="0.2">
      <c r="A632" s="84" t="s">
        <v>1262</v>
      </c>
      <c r="B632" s="85" t="s">
        <v>1263</v>
      </c>
      <c r="C632" s="86" t="s">
        <v>1262</v>
      </c>
      <c r="D632" s="107">
        <v>0</v>
      </c>
      <c r="E632" s="107">
        <v>0</v>
      </c>
      <c r="F632" s="87" t="str">
        <f t="shared" si="12"/>
        <v>-</v>
      </c>
    </row>
    <row r="633" spans="1:6" s="21" customFormat="1" ht="12.75" customHeight="1" x14ac:dyDescent="0.2">
      <c r="A633" s="84" t="s">
        <v>1264</v>
      </c>
      <c r="B633" s="85" t="s">
        <v>1265</v>
      </c>
      <c r="C633" s="86" t="s">
        <v>1264</v>
      </c>
      <c r="D633" s="83">
        <f>SUM(D634:D635)</f>
        <v>0</v>
      </c>
      <c r="E633" s="83">
        <f>SUM(E634:E635)</f>
        <v>0</v>
      </c>
      <c r="F633" s="87" t="str">
        <f t="shared" si="12"/>
        <v>-</v>
      </c>
    </row>
    <row r="634" spans="1:6" s="21" customFormat="1" ht="12.75" customHeight="1" x14ac:dyDescent="0.2">
      <c r="A634" s="84" t="s">
        <v>1266</v>
      </c>
      <c r="B634" s="85" t="s">
        <v>1267</v>
      </c>
      <c r="C634" s="86" t="s">
        <v>1266</v>
      </c>
      <c r="D634" s="107">
        <v>0</v>
      </c>
      <c r="E634" s="107">
        <v>0</v>
      </c>
      <c r="F634" s="87" t="str">
        <f t="shared" si="12"/>
        <v>-</v>
      </c>
    </row>
    <row r="635" spans="1:6" s="21" customFormat="1" ht="12.75" customHeight="1" x14ac:dyDescent="0.2">
      <c r="A635" s="84" t="s">
        <v>1268</v>
      </c>
      <c r="B635" s="85" t="s">
        <v>1269</v>
      </c>
      <c r="C635" s="86" t="s">
        <v>1268</v>
      </c>
      <c r="D635" s="107">
        <v>0</v>
      </c>
      <c r="E635" s="107">
        <v>0</v>
      </c>
      <c r="F635" s="87" t="str">
        <f t="shared" si="12"/>
        <v>-</v>
      </c>
    </row>
    <row r="636" spans="1:6" s="21" customFormat="1" ht="12" customHeight="1" x14ac:dyDescent="0.2">
      <c r="A636" s="84" t="s">
        <v>1270</v>
      </c>
      <c r="B636" s="85" t="s">
        <v>1271</v>
      </c>
      <c r="C636" s="86" t="s">
        <v>1270</v>
      </c>
      <c r="D636" s="83">
        <f>SUM(D637:D638)</f>
        <v>0</v>
      </c>
      <c r="E636" s="83">
        <f>SUM(E637:E638)</f>
        <v>0</v>
      </c>
      <c r="F636" s="87" t="str">
        <f t="shared" si="12"/>
        <v>-</v>
      </c>
    </row>
    <row r="637" spans="1:6" s="21" customFormat="1" ht="12.75" customHeight="1" x14ac:dyDescent="0.2">
      <c r="A637" s="84" t="s">
        <v>1272</v>
      </c>
      <c r="B637" s="108" t="s">
        <v>1273</v>
      </c>
      <c r="C637" s="86" t="s">
        <v>1272</v>
      </c>
      <c r="D637" s="107">
        <v>0</v>
      </c>
      <c r="E637" s="107">
        <v>0</v>
      </c>
      <c r="F637" s="87" t="str">
        <f t="shared" si="12"/>
        <v>-</v>
      </c>
    </row>
    <row r="638" spans="1:6" s="21" customFormat="1" ht="12.75" customHeight="1" x14ac:dyDescent="0.2">
      <c r="A638" s="84" t="s">
        <v>1274</v>
      </c>
      <c r="B638" s="85" t="s">
        <v>1275</v>
      </c>
      <c r="C638" s="86" t="s">
        <v>1274</v>
      </c>
      <c r="D638" s="107">
        <v>0</v>
      </c>
      <c r="E638" s="107">
        <v>0</v>
      </c>
      <c r="F638" s="87" t="str">
        <f t="shared" si="12"/>
        <v>-</v>
      </c>
    </row>
    <row r="639" spans="1:6" s="21" customFormat="1" ht="12.75" customHeight="1" x14ac:dyDescent="0.2">
      <c r="A639" s="84"/>
      <c r="B639" s="85" t="s">
        <v>1276</v>
      </c>
      <c r="C639" s="86" t="s">
        <v>1277</v>
      </c>
      <c r="D639" s="83">
        <f>IF(D430-D535&gt;=0,D430-D535,0)</f>
        <v>0</v>
      </c>
      <c r="E639" s="83">
        <f>IF(E430-E535&gt;=0,E430-E535,0)</f>
        <v>0</v>
      </c>
      <c r="F639" s="87" t="str">
        <f t="shared" si="12"/>
        <v>-</v>
      </c>
    </row>
    <row r="640" spans="1:6" s="21" customFormat="1" ht="12.75" customHeight="1" x14ac:dyDescent="0.2">
      <c r="A640" s="84"/>
      <c r="B640" s="85" t="s">
        <v>1278</v>
      </c>
      <c r="C640" s="86" t="s">
        <v>1279</v>
      </c>
      <c r="D640" s="83">
        <f>IF(D535-D430&gt;=0,D535-D430,0)</f>
        <v>0</v>
      </c>
      <c r="E640" s="83">
        <f>IF(E535-E430&gt;=0,E535-E430,0)</f>
        <v>0</v>
      </c>
      <c r="F640" s="87" t="str">
        <f t="shared" si="12"/>
        <v>-</v>
      </c>
    </row>
    <row r="641" spans="1:6" s="21" customFormat="1" ht="12.75" customHeight="1" x14ac:dyDescent="0.2">
      <c r="A641" s="84" t="s">
        <v>1280</v>
      </c>
      <c r="B641" s="85" t="s">
        <v>1281</v>
      </c>
      <c r="C641" s="86" t="s">
        <v>1280</v>
      </c>
      <c r="D641" s="107">
        <v>0</v>
      </c>
      <c r="E641" s="107">
        <v>0</v>
      </c>
      <c r="F641" s="87" t="str">
        <f t="shared" si="12"/>
        <v>-</v>
      </c>
    </row>
    <row r="642" spans="1:6" s="21" customFormat="1" ht="12.75" customHeight="1" x14ac:dyDescent="0.2">
      <c r="A642" s="84" t="s">
        <v>1282</v>
      </c>
      <c r="B642" s="85" t="s">
        <v>1283</v>
      </c>
      <c r="C642" s="86" t="s">
        <v>1282</v>
      </c>
      <c r="D642" s="107">
        <v>0</v>
      </c>
      <c r="E642" s="107">
        <v>0</v>
      </c>
      <c r="F642" s="87" t="str">
        <f t="shared" si="12"/>
        <v>-</v>
      </c>
    </row>
    <row r="643" spans="1:6" s="21" customFormat="1" ht="12.75" customHeight="1" x14ac:dyDescent="0.2">
      <c r="A643" s="84"/>
      <c r="B643" s="85" t="s">
        <v>1284</v>
      </c>
      <c r="C643" s="86" t="s">
        <v>1285</v>
      </c>
      <c r="D643" s="83">
        <f>D422+D430</f>
        <v>1496492.19</v>
      </c>
      <c r="E643" s="83">
        <f>E422+E430</f>
        <v>1612391.4200000002</v>
      </c>
      <c r="F643" s="87">
        <f t="shared" si="12"/>
        <v>107.74472668647874</v>
      </c>
    </row>
    <row r="644" spans="1:6" s="21" customFormat="1" ht="12.75" customHeight="1" x14ac:dyDescent="0.2">
      <c r="A644" s="84"/>
      <c r="B644" s="85" t="s">
        <v>1286</v>
      </c>
      <c r="C644" s="86" t="s">
        <v>1287</v>
      </c>
      <c r="D644" s="83">
        <f>D423+D535</f>
        <v>1497512.9099999997</v>
      </c>
      <c r="E644" s="83">
        <f>E423+E535</f>
        <v>1777474.43</v>
      </c>
      <c r="F644" s="87">
        <f t="shared" si="12"/>
        <v>118.69509892906368</v>
      </c>
    </row>
    <row r="645" spans="1:6" s="21" customFormat="1" ht="12.75" customHeight="1" x14ac:dyDescent="0.2">
      <c r="A645" s="84"/>
      <c r="B645" s="85" t="s">
        <v>1288</v>
      </c>
      <c r="C645" s="86" t="s">
        <v>1289</v>
      </c>
      <c r="D645" s="83">
        <f>IF(D643&gt;=D644,D643-D644,0)</f>
        <v>0</v>
      </c>
      <c r="E645" s="83">
        <f>IF(E643&gt;=E644,E643-E644,0)</f>
        <v>0</v>
      </c>
      <c r="F645" s="87" t="str">
        <f t="shared" si="12"/>
        <v>-</v>
      </c>
    </row>
    <row r="646" spans="1:6" s="21" customFormat="1" ht="12.75" customHeight="1" x14ac:dyDescent="0.2">
      <c r="A646" s="84"/>
      <c r="B646" s="85" t="s">
        <v>1290</v>
      </c>
      <c r="C646" s="86" t="s">
        <v>1291</v>
      </c>
      <c r="D646" s="83">
        <f>IF(D644&gt;=D643,D644-D643,0)</f>
        <v>1020.7199999997392</v>
      </c>
      <c r="E646" s="83">
        <f>IF(E644&gt;=E643,E644-E643,0)</f>
        <v>165083.00999999978</v>
      </c>
      <c r="F646" s="87" t="str">
        <f t="shared" si="12"/>
        <v>&gt;&gt;100</v>
      </c>
    </row>
    <row r="647" spans="1:6" s="21" customFormat="1" ht="22.9" customHeight="1" x14ac:dyDescent="0.2">
      <c r="A647" s="121" t="s">
        <v>1292</v>
      </c>
      <c r="B647" s="85" t="s">
        <v>1293</v>
      </c>
      <c r="C647" s="122" t="s">
        <v>1292</v>
      </c>
      <c r="D647" s="83">
        <f>IF(D426-D427+D641-D642&gt;=0,D426-D427+D641-D642,0)</f>
        <v>0</v>
      </c>
      <c r="E647" s="83">
        <f>IF(E426-E427+E641-E642&gt;=0,E426-E427+E641-E642,0)</f>
        <v>0</v>
      </c>
      <c r="F647" s="87" t="str">
        <f t="shared" si="12"/>
        <v>-</v>
      </c>
    </row>
    <row r="648" spans="1:6" s="21" customFormat="1" ht="22.9" customHeight="1" x14ac:dyDescent="0.2">
      <c r="A648" s="121" t="s">
        <v>1294</v>
      </c>
      <c r="B648" s="85" t="s">
        <v>1295</v>
      </c>
      <c r="C648" s="122" t="s">
        <v>1294</v>
      </c>
      <c r="D648" s="83">
        <f>IF(D427-D426+D642-D641&gt;=0,D427-D426+D642-D641,0)</f>
        <v>4634.6399999999994</v>
      </c>
      <c r="E648" s="83">
        <f>IF(E427-E426+E642-E641&gt;=0,E427-E426+E642-E641,0)</f>
        <v>5655.3600000000006</v>
      </c>
      <c r="F648" s="87">
        <f t="shared" si="12"/>
        <v>122.02371705245719</v>
      </c>
    </row>
    <row r="649" spans="1:6" s="21" customFormat="1" ht="22.9" customHeight="1" x14ac:dyDescent="0.2">
      <c r="A649" s="84"/>
      <c r="B649" s="85" t="s">
        <v>1296</v>
      </c>
      <c r="C649" s="86" t="s">
        <v>1297</v>
      </c>
      <c r="D649" s="83">
        <f>IF(D645+D647-D646-D648&gt;=0,D645+D647-D646-D648,0)</f>
        <v>0</v>
      </c>
      <c r="E649" s="83">
        <f>IF(E645+E647-E646-E648&gt;=0,E645+E647-E646-E648,0)</f>
        <v>0</v>
      </c>
      <c r="F649" s="87" t="str">
        <f t="shared" si="12"/>
        <v>-</v>
      </c>
    </row>
    <row r="650" spans="1:6" s="21" customFormat="1" ht="22.9" customHeight="1" x14ac:dyDescent="0.2">
      <c r="A650" s="84"/>
      <c r="B650" s="85" t="s">
        <v>1298</v>
      </c>
      <c r="C650" s="86" t="s">
        <v>1299</v>
      </c>
      <c r="D650" s="83">
        <f>IF(D646+D648-D645-D647&gt;=0,D646+D648-D645-D647,0)</f>
        <v>5655.3599999997386</v>
      </c>
      <c r="E650" s="83">
        <f>IF(E646+E648-E645-E647&gt;=0,E646+E648-E645-E647,0)</f>
        <v>170738.36999999976</v>
      </c>
      <c r="F650" s="87">
        <f t="shared" si="12"/>
        <v>3019.0539594297738</v>
      </c>
    </row>
    <row r="651" spans="1:6" s="21" customFormat="1" ht="22.9" customHeight="1" x14ac:dyDescent="0.2">
      <c r="A651" s="115" t="s">
        <v>1300</v>
      </c>
      <c r="B651" s="116" t="s">
        <v>1301</v>
      </c>
      <c r="C651" s="117" t="s">
        <v>1300</v>
      </c>
      <c r="D651" s="118">
        <v>92716.21</v>
      </c>
      <c r="E651" s="118">
        <v>0</v>
      </c>
      <c r="F651" s="119">
        <f t="shared" si="12"/>
        <v>0</v>
      </c>
    </row>
    <row r="652" spans="1:6" s="151" customFormat="1" ht="20.100000000000001" customHeight="1" x14ac:dyDescent="0.2">
      <c r="A652" s="334" t="s">
        <v>1302</v>
      </c>
      <c r="B652" s="335"/>
      <c r="C652" s="102"/>
      <c r="D652" s="120"/>
      <c r="E652" s="120"/>
      <c r="F652" s="105"/>
    </row>
    <row r="653" spans="1:6" s="21" customFormat="1" ht="12.75" customHeight="1" x14ac:dyDescent="0.2">
      <c r="A653" s="84" t="s">
        <v>1303</v>
      </c>
      <c r="B653" s="85" t="s">
        <v>1304</v>
      </c>
      <c r="C653" s="86" t="s">
        <v>1305</v>
      </c>
      <c r="D653" s="107">
        <v>14384.16</v>
      </c>
      <c r="E653" s="107">
        <v>8670.7000000000007</v>
      </c>
      <c r="F653" s="87">
        <f t="shared" ref="F653:F716" si="13">IF(D653&lt;&gt;0,IF(E653/D653&gt;=100,"&gt;&gt;100",E653/D653*100),"-")</f>
        <v>60.279501896530633</v>
      </c>
    </row>
    <row r="654" spans="1:6" s="21" customFormat="1" ht="12.75" customHeight="1" x14ac:dyDescent="0.2">
      <c r="A654" s="84" t="s">
        <v>1306</v>
      </c>
      <c r="B654" s="85" t="s">
        <v>1307</v>
      </c>
      <c r="C654" s="86" t="s">
        <v>1306</v>
      </c>
      <c r="D654" s="107">
        <v>887509.69</v>
      </c>
      <c r="E654" s="107">
        <v>321906.37</v>
      </c>
      <c r="F654" s="87">
        <f t="shared" si="13"/>
        <v>36.270744266465421</v>
      </c>
    </row>
    <row r="655" spans="1:6" s="21" customFormat="1" ht="12.75" customHeight="1" x14ac:dyDescent="0.2">
      <c r="A655" s="84" t="s">
        <v>1308</v>
      </c>
      <c r="B655" s="85" t="s">
        <v>1309</v>
      </c>
      <c r="C655" s="86" t="s">
        <v>1308</v>
      </c>
      <c r="D655" s="107">
        <v>893223.15</v>
      </c>
      <c r="E655" s="107">
        <v>330577.07</v>
      </c>
      <c r="F655" s="87">
        <f t="shared" si="13"/>
        <v>37.009460625824573</v>
      </c>
    </row>
    <row r="656" spans="1:6" s="21" customFormat="1" ht="22.9" customHeight="1" x14ac:dyDescent="0.2">
      <c r="A656" s="84" t="s">
        <v>1303</v>
      </c>
      <c r="B656" s="85" t="s">
        <v>1310</v>
      </c>
      <c r="C656" s="86" t="s">
        <v>1311</v>
      </c>
      <c r="D656" s="83">
        <f>+D653+D654-D655</f>
        <v>8670.6999999999534</v>
      </c>
      <c r="E656" s="83">
        <f>+E653+E654-E655</f>
        <v>0</v>
      </c>
      <c r="F656" s="87">
        <f t="shared" si="13"/>
        <v>0</v>
      </c>
    </row>
    <row r="657" spans="1:6" s="21" customFormat="1" ht="22.9" customHeight="1" x14ac:dyDescent="0.2">
      <c r="A657" s="84"/>
      <c r="B657" s="85" t="s">
        <v>1312</v>
      </c>
      <c r="C657" s="86" t="s">
        <v>1313</v>
      </c>
      <c r="D657" s="124">
        <v>0</v>
      </c>
      <c r="E657" s="124">
        <v>0</v>
      </c>
      <c r="F657" s="87" t="str">
        <f t="shared" si="13"/>
        <v>-</v>
      </c>
    </row>
    <row r="658" spans="1:6" s="21" customFormat="1" ht="22.9" customHeight="1" x14ac:dyDescent="0.2">
      <c r="A658" s="84"/>
      <c r="B658" s="85" t="s">
        <v>1314</v>
      </c>
      <c r="C658" s="86" t="s">
        <v>1315</v>
      </c>
      <c r="D658" s="124">
        <v>54</v>
      </c>
      <c r="E658" s="124">
        <v>53</v>
      </c>
      <c r="F658" s="87">
        <f t="shared" si="13"/>
        <v>98.148148148148152</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33</v>
      </c>
      <c r="E660" s="124">
        <v>34</v>
      </c>
      <c r="F660" s="87">
        <f t="shared" si="13"/>
        <v>103.03030303030303</v>
      </c>
    </row>
    <row r="661" spans="1:6" s="21" customFormat="1" ht="22.9" customHeight="1" x14ac:dyDescent="0.2">
      <c r="A661" s="84" t="s">
        <v>1320</v>
      </c>
      <c r="B661" s="85" t="s">
        <v>1321</v>
      </c>
      <c r="C661" s="86"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84" t="s">
        <v>1337</v>
      </c>
      <c r="B669" s="85" t="s">
        <v>1338</v>
      </c>
      <c r="C669" s="86" t="s">
        <v>1337</v>
      </c>
      <c r="D669" s="107">
        <v>0</v>
      </c>
      <c r="E669" s="107">
        <v>0</v>
      </c>
      <c r="F669" s="87" t="str">
        <f t="shared" si="13"/>
        <v>-</v>
      </c>
    </row>
    <row r="670" spans="1:6" s="21" customFormat="1" ht="12.75" customHeight="1" x14ac:dyDescent="0.2">
      <c r="A670" s="84" t="s">
        <v>1339</v>
      </c>
      <c r="B670" s="85" t="s">
        <v>1340</v>
      </c>
      <c r="C670" s="86" t="s">
        <v>1339</v>
      </c>
      <c r="D670" s="107">
        <v>0</v>
      </c>
      <c r="E670" s="107">
        <v>0</v>
      </c>
      <c r="F670" s="87" t="str">
        <f t="shared" si="13"/>
        <v>-</v>
      </c>
    </row>
    <row r="671" spans="1:6" s="21" customFormat="1" ht="12.75" customHeight="1" x14ac:dyDescent="0.2">
      <c r="A671" s="84" t="s">
        <v>1341</v>
      </c>
      <c r="B671" s="85" t="s">
        <v>1342</v>
      </c>
      <c r="C671" s="86" t="s">
        <v>1341</v>
      </c>
      <c r="D671" s="107">
        <v>0</v>
      </c>
      <c r="E671" s="107">
        <v>0</v>
      </c>
      <c r="F671" s="87" t="str">
        <f t="shared" si="13"/>
        <v>-</v>
      </c>
    </row>
    <row r="672" spans="1:6" s="21" customFormat="1" ht="12.75" customHeight="1" x14ac:dyDescent="0.2">
      <c r="A672" s="84" t="s">
        <v>1343</v>
      </c>
      <c r="B672" s="85" t="s">
        <v>1344</v>
      </c>
      <c r="C672" s="86" t="s">
        <v>1343</v>
      </c>
      <c r="D672" s="107">
        <v>0</v>
      </c>
      <c r="E672" s="107">
        <v>0</v>
      </c>
      <c r="F672" s="87" t="str">
        <f t="shared" si="13"/>
        <v>-</v>
      </c>
    </row>
    <row r="673" spans="1:6" s="21" customFormat="1" ht="12.75" customHeight="1" x14ac:dyDescent="0.2">
      <c r="A673" s="84" t="s">
        <v>1345</v>
      </c>
      <c r="B673" s="85" t="s">
        <v>1346</v>
      </c>
      <c r="C673" s="86" t="s">
        <v>1345</v>
      </c>
      <c r="D673" s="107">
        <v>0</v>
      </c>
      <c r="E673" s="107">
        <v>0</v>
      </c>
      <c r="F673" s="87" t="str">
        <f t="shared" si="13"/>
        <v>-</v>
      </c>
    </row>
    <row r="674" spans="1:6" s="21" customFormat="1" ht="12.75" customHeight="1" x14ac:dyDescent="0.2">
      <c r="A674" s="84" t="s">
        <v>1347</v>
      </c>
      <c r="B674" s="85" t="s">
        <v>1348</v>
      </c>
      <c r="C674" s="86" t="s">
        <v>1347</v>
      </c>
      <c r="D674" s="107">
        <v>0</v>
      </c>
      <c r="E674" s="107">
        <v>0</v>
      </c>
      <c r="F674" s="87" t="str">
        <f t="shared" si="13"/>
        <v>-</v>
      </c>
    </row>
    <row r="675" spans="1:6" s="21" customFormat="1" ht="12.75" customHeight="1" x14ac:dyDescent="0.2">
      <c r="A675" s="84" t="s">
        <v>1349</v>
      </c>
      <c r="B675" s="85" t="s">
        <v>1350</v>
      </c>
      <c r="C675" s="86" t="s">
        <v>1349</v>
      </c>
      <c r="D675" s="107">
        <v>0</v>
      </c>
      <c r="E675" s="107">
        <v>0</v>
      </c>
      <c r="F675" s="87" t="str">
        <f t="shared" si="13"/>
        <v>-</v>
      </c>
    </row>
    <row r="676" spans="1:6" s="21" customFormat="1" ht="12.75" customHeight="1" x14ac:dyDescent="0.2">
      <c r="A676" s="84" t="s">
        <v>1351</v>
      </c>
      <c r="B676" s="85" t="s">
        <v>1352</v>
      </c>
      <c r="C676" s="86" t="s">
        <v>1351</v>
      </c>
      <c r="D676" s="107">
        <v>0</v>
      </c>
      <c r="E676" s="107">
        <v>0</v>
      </c>
      <c r="F676" s="87"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927.92</v>
      </c>
      <c r="E678" s="111">
        <v>0</v>
      </c>
      <c r="F678" s="112">
        <f t="shared" si="13"/>
        <v>0</v>
      </c>
    </row>
    <row r="679" spans="1:6" s="21" customFormat="1" ht="12" customHeight="1" x14ac:dyDescent="0.2">
      <c r="A679" s="109" t="s">
        <v>1357</v>
      </c>
      <c r="B679" s="113" t="s">
        <v>1358</v>
      </c>
      <c r="C679" s="110" t="s">
        <v>1357</v>
      </c>
      <c r="D679" s="111">
        <v>5520</v>
      </c>
      <c r="E679" s="111">
        <v>3530</v>
      </c>
      <c r="F679" s="112">
        <f t="shared" si="13"/>
        <v>63.949275362318836</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2.9" customHeight="1" x14ac:dyDescent="0.2">
      <c r="A683" s="109" t="s">
        <v>1365</v>
      </c>
      <c r="B683" s="113" t="s">
        <v>1366</v>
      </c>
      <c r="C683" s="110" t="s">
        <v>1365</v>
      </c>
      <c r="D683" s="111">
        <v>1145813.8899999999</v>
      </c>
      <c r="E683" s="111">
        <v>1231479.8999999999</v>
      </c>
      <c r="F683" s="112">
        <f t="shared" si="13"/>
        <v>107.47643319282855</v>
      </c>
    </row>
    <row r="684" spans="1:6" s="21" customFormat="1" ht="22.9" customHeight="1" x14ac:dyDescent="0.2">
      <c r="A684" s="109" t="s">
        <v>1367</v>
      </c>
      <c r="B684" s="113" t="s">
        <v>1368</v>
      </c>
      <c r="C684" s="110" t="s">
        <v>1367</v>
      </c>
      <c r="D684" s="111">
        <v>92381.7</v>
      </c>
      <c r="E684" s="111">
        <v>110339.14</v>
      </c>
      <c r="F684" s="112">
        <f t="shared" si="13"/>
        <v>119.43830866935767</v>
      </c>
    </row>
    <row r="685" spans="1:6" s="21" customFormat="1" ht="22.9" customHeight="1" x14ac:dyDescent="0.2">
      <c r="A685" s="84" t="s">
        <v>1369</v>
      </c>
      <c r="B685" s="108" t="s">
        <v>1370</v>
      </c>
      <c r="C685" s="86" t="s">
        <v>1369</v>
      </c>
      <c r="D685" s="107">
        <v>0</v>
      </c>
      <c r="E685" s="107">
        <v>0</v>
      </c>
      <c r="F685" s="87" t="str">
        <f t="shared" si="13"/>
        <v>-</v>
      </c>
    </row>
    <row r="686" spans="1:6" s="21" customFormat="1" ht="22.9" customHeight="1" x14ac:dyDescent="0.2">
      <c r="A686" s="84" t="s">
        <v>1371</v>
      </c>
      <c r="B686" s="108" t="s">
        <v>1372</v>
      </c>
      <c r="C686" s="86" t="s">
        <v>1371</v>
      </c>
      <c r="D686" s="107">
        <v>2375</v>
      </c>
      <c r="E686" s="107">
        <v>0</v>
      </c>
      <c r="F686" s="87">
        <f t="shared" si="13"/>
        <v>0</v>
      </c>
    </row>
    <row r="687" spans="1:6" s="21" customFormat="1" ht="12.75" customHeight="1" x14ac:dyDescent="0.2">
      <c r="A687" s="84" t="s">
        <v>1373</v>
      </c>
      <c r="B687" s="108" t="s">
        <v>1374</v>
      </c>
      <c r="C687" s="86" t="s">
        <v>1373</v>
      </c>
      <c r="D687" s="107">
        <v>0</v>
      </c>
      <c r="E687" s="107">
        <v>0</v>
      </c>
      <c r="F687" s="87" t="str">
        <f t="shared" si="13"/>
        <v>-</v>
      </c>
    </row>
    <row r="688" spans="1:6" s="21" customFormat="1" ht="12.75" customHeight="1" x14ac:dyDescent="0.2">
      <c r="A688" s="84" t="s">
        <v>1375</v>
      </c>
      <c r="B688" s="108" t="s">
        <v>1376</v>
      </c>
      <c r="C688" s="86" t="s">
        <v>1375</v>
      </c>
      <c r="D688" s="107">
        <v>0</v>
      </c>
      <c r="E688" s="107">
        <v>0</v>
      </c>
      <c r="F688" s="87" t="str">
        <f t="shared" si="13"/>
        <v>-</v>
      </c>
    </row>
    <row r="689" spans="1:6" s="21" customFormat="1" ht="12.75" customHeight="1" x14ac:dyDescent="0.2">
      <c r="A689" s="84" t="s">
        <v>1377</v>
      </c>
      <c r="B689" s="108" t="s">
        <v>1378</v>
      </c>
      <c r="C689" s="86" t="s">
        <v>1377</v>
      </c>
      <c r="D689" s="107">
        <v>0</v>
      </c>
      <c r="E689" s="107">
        <v>0</v>
      </c>
      <c r="F689" s="87" t="str">
        <f t="shared" si="13"/>
        <v>-</v>
      </c>
    </row>
    <row r="690" spans="1:6" s="21" customFormat="1" ht="12.75" customHeight="1" x14ac:dyDescent="0.2">
      <c r="A690" s="84" t="s">
        <v>1379</v>
      </c>
      <c r="B690" s="108" t="s">
        <v>1380</v>
      </c>
      <c r="C690" s="86" t="s">
        <v>1379</v>
      </c>
      <c r="D690" s="107">
        <v>0</v>
      </c>
      <c r="E690" s="107">
        <v>0</v>
      </c>
      <c r="F690" s="87" t="str">
        <f t="shared" si="13"/>
        <v>-</v>
      </c>
    </row>
    <row r="691" spans="1:6" s="21" customFormat="1" ht="12.75" customHeight="1" x14ac:dyDescent="0.2">
      <c r="A691" s="84" t="s">
        <v>1381</v>
      </c>
      <c r="B691" s="108" t="s">
        <v>1382</v>
      </c>
      <c r="C691" s="86" t="s">
        <v>1381</v>
      </c>
      <c r="D691" s="107">
        <v>0</v>
      </c>
      <c r="E691" s="107">
        <v>0</v>
      </c>
      <c r="F691" s="87" t="str">
        <f t="shared" si="13"/>
        <v>-</v>
      </c>
    </row>
    <row r="692" spans="1:6" s="21" customFormat="1" ht="22.9" customHeight="1" x14ac:dyDescent="0.2">
      <c r="A692" s="109" t="s">
        <v>1383</v>
      </c>
      <c r="B692" s="113" t="s">
        <v>1384</v>
      </c>
      <c r="C692" s="110" t="s">
        <v>1383</v>
      </c>
      <c r="D692" s="111">
        <v>0</v>
      </c>
      <c r="E692" s="111">
        <v>0</v>
      </c>
      <c r="F692" s="112" t="str">
        <f t="shared" si="13"/>
        <v>-</v>
      </c>
    </row>
    <row r="693" spans="1:6" s="21" customFormat="1" ht="12" customHeight="1" x14ac:dyDescent="0.2">
      <c r="A693" s="109" t="s">
        <v>1385</v>
      </c>
      <c r="B693" s="113" t="s">
        <v>1386</v>
      </c>
      <c r="C693" s="110" t="s">
        <v>1385</v>
      </c>
      <c r="D693" s="111">
        <v>0</v>
      </c>
      <c r="E693" s="111">
        <v>0</v>
      </c>
      <c r="F693" s="112" t="str">
        <f t="shared" si="13"/>
        <v>-</v>
      </c>
    </row>
    <row r="694" spans="1:6" s="21" customFormat="1" ht="22.9" customHeight="1" x14ac:dyDescent="0.2">
      <c r="A694" s="109" t="s">
        <v>1387</v>
      </c>
      <c r="B694" s="113" t="s">
        <v>1388</v>
      </c>
      <c r="C694" s="110" t="s">
        <v>1387</v>
      </c>
      <c r="D694" s="111">
        <v>0</v>
      </c>
      <c r="E694" s="111">
        <v>0</v>
      </c>
      <c r="F694" s="112" t="str">
        <f t="shared" si="13"/>
        <v>-</v>
      </c>
    </row>
    <row r="695" spans="1:6" s="21" customFormat="1" ht="22.9"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2.9" customHeight="1" x14ac:dyDescent="0.2">
      <c r="A700" s="109" t="s">
        <v>1399</v>
      </c>
      <c r="B700" s="113" t="s">
        <v>1400</v>
      </c>
      <c r="C700" s="110" t="s">
        <v>1399</v>
      </c>
      <c r="D700" s="111">
        <v>0</v>
      </c>
      <c r="E700" s="111">
        <v>0</v>
      </c>
      <c r="F700" s="112" t="str">
        <f t="shared" si="13"/>
        <v>-</v>
      </c>
    </row>
    <row r="701" spans="1:6" s="21" customFormat="1" ht="22.9"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2.9" customHeight="1" x14ac:dyDescent="0.2">
      <c r="A704" s="109" t="s">
        <v>1407</v>
      </c>
      <c r="B704" s="113" t="s">
        <v>1408</v>
      </c>
      <c r="C704" s="110" t="s">
        <v>1407</v>
      </c>
      <c r="D704" s="111">
        <v>0</v>
      </c>
      <c r="E704" s="111">
        <v>0</v>
      </c>
      <c r="F704" s="112" t="str">
        <f t="shared" si="13"/>
        <v>-</v>
      </c>
    </row>
    <row r="705" spans="1:6" s="21" customFormat="1" ht="12"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2.9" customHeight="1" x14ac:dyDescent="0.2">
      <c r="A708" s="109" t="s">
        <v>1415</v>
      </c>
      <c r="B708" s="113" t="s">
        <v>1416</v>
      </c>
      <c r="C708" s="110" t="s">
        <v>1415</v>
      </c>
      <c r="D708" s="111">
        <v>0</v>
      </c>
      <c r="E708" s="111">
        <v>0</v>
      </c>
      <c r="F708" s="112" t="str">
        <f t="shared" si="13"/>
        <v>-</v>
      </c>
    </row>
    <row r="709" spans="1:6" s="21" customFormat="1" ht="22.9"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2.9"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2.9" customHeight="1" x14ac:dyDescent="0.2">
      <c r="A720" s="109" t="s">
        <v>1439</v>
      </c>
      <c r="B720" s="113" t="s">
        <v>1440</v>
      </c>
      <c r="C720" s="110" t="s">
        <v>1439</v>
      </c>
      <c r="D720" s="111">
        <v>0</v>
      </c>
      <c r="E720" s="111">
        <v>0</v>
      </c>
      <c r="F720" s="112" t="str">
        <f t="shared" si="14"/>
        <v>-</v>
      </c>
    </row>
    <row r="721" spans="1:6" s="21" customFormat="1" ht="12"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29102.44</v>
      </c>
      <c r="E724" s="111">
        <v>18349.080000000002</v>
      </c>
      <c r="F724" s="112">
        <f t="shared" si="14"/>
        <v>63.049971067718047</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2.9" customHeight="1" x14ac:dyDescent="0.2">
      <c r="A727" s="109" t="s">
        <v>1453</v>
      </c>
      <c r="B727" s="106" t="s">
        <v>1454</v>
      </c>
      <c r="C727" s="110" t="s">
        <v>1453</v>
      </c>
      <c r="D727" s="111">
        <v>0</v>
      </c>
      <c r="E727" s="111">
        <v>0</v>
      </c>
      <c r="F727" s="112" t="str">
        <f t="shared" si="14"/>
        <v>-</v>
      </c>
    </row>
    <row r="728" spans="1:6" s="21" customFormat="1" ht="22.9" customHeight="1" x14ac:dyDescent="0.2">
      <c r="A728" s="109" t="s">
        <v>1455</v>
      </c>
      <c r="B728" s="106" t="s">
        <v>1456</v>
      </c>
      <c r="C728" s="110" t="s">
        <v>1455</v>
      </c>
      <c r="D728" s="111">
        <v>0</v>
      </c>
      <c r="E728" s="111">
        <v>0</v>
      </c>
      <c r="F728" s="112" t="str">
        <f t="shared" si="14"/>
        <v>-</v>
      </c>
    </row>
    <row r="729" spans="1:6" s="21" customFormat="1" ht="12" customHeight="1" x14ac:dyDescent="0.2">
      <c r="A729" s="109" t="s">
        <v>1457</v>
      </c>
      <c r="B729" s="106" t="s">
        <v>1458</v>
      </c>
      <c r="C729" s="110" t="s">
        <v>1457</v>
      </c>
      <c r="D729" s="111">
        <v>0</v>
      </c>
      <c r="E729" s="111">
        <v>0</v>
      </c>
      <c r="F729" s="112" t="str">
        <f t="shared" si="14"/>
        <v>-</v>
      </c>
    </row>
    <row r="730" spans="1:6" s="21" customFormat="1" ht="22.9" customHeight="1" x14ac:dyDescent="0.2">
      <c r="A730" s="109" t="s">
        <v>1459</v>
      </c>
      <c r="B730" s="106" t="s">
        <v>1460</v>
      </c>
      <c r="C730" s="110" t="s">
        <v>1459</v>
      </c>
      <c r="D730" s="111"/>
      <c r="E730" s="111">
        <v>0</v>
      </c>
      <c r="F730" s="112" t="str">
        <f t="shared" si="14"/>
        <v>-</v>
      </c>
    </row>
    <row r="731" spans="1:6" s="21" customFormat="1" ht="12"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0</v>
      </c>
      <c r="E732" s="111">
        <v>0</v>
      </c>
      <c r="F732" s="112" t="str">
        <f t="shared" si="14"/>
        <v>-</v>
      </c>
    </row>
    <row r="733" spans="1:6" s="21" customFormat="1" ht="12.75" customHeight="1" x14ac:dyDescent="0.2">
      <c r="A733" s="109" t="s">
        <v>1465</v>
      </c>
      <c r="B733" s="106" t="s">
        <v>1466</v>
      </c>
      <c r="C733" s="110" t="s">
        <v>1465</v>
      </c>
      <c r="D733" s="111">
        <v>662.16</v>
      </c>
      <c r="E733" s="111">
        <v>1011.94</v>
      </c>
      <c r="F733" s="112">
        <f t="shared" si="14"/>
        <v>152.82409085417424</v>
      </c>
    </row>
    <row r="734" spans="1:6" s="21" customFormat="1" ht="12.75" customHeight="1" x14ac:dyDescent="0.2">
      <c r="A734" s="109" t="s">
        <v>1467</v>
      </c>
      <c r="B734" s="106" t="s">
        <v>1468</v>
      </c>
      <c r="C734" s="110" t="s">
        <v>1467</v>
      </c>
      <c r="D734" s="111">
        <v>38650.75</v>
      </c>
      <c r="E734" s="111">
        <v>41165.96</v>
      </c>
      <c r="F734" s="112">
        <f t="shared" si="14"/>
        <v>106.5075321953649</v>
      </c>
    </row>
    <row r="735" spans="1:6" s="21" customFormat="1" ht="12.75" customHeight="1" x14ac:dyDescent="0.2">
      <c r="A735" s="84" t="s">
        <v>1469</v>
      </c>
      <c r="B735" s="85" t="s">
        <v>1470</v>
      </c>
      <c r="C735" s="86" t="s">
        <v>1469</v>
      </c>
      <c r="D735" s="107">
        <v>0</v>
      </c>
      <c r="E735" s="107">
        <v>0</v>
      </c>
      <c r="F735" s="87" t="str">
        <f t="shared" si="14"/>
        <v>-</v>
      </c>
    </row>
    <row r="736" spans="1:6" s="21" customFormat="1" ht="12.75" customHeight="1" x14ac:dyDescent="0.2">
      <c r="A736" s="84" t="s">
        <v>1471</v>
      </c>
      <c r="B736" s="85" t="s">
        <v>1472</v>
      </c>
      <c r="C736" s="86" t="s">
        <v>1471</v>
      </c>
      <c r="D736" s="107">
        <v>3824.67</v>
      </c>
      <c r="E736" s="107">
        <v>2922.08</v>
      </c>
      <c r="F736" s="87">
        <f t="shared" si="14"/>
        <v>76.400839811016368</v>
      </c>
    </row>
    <row r="737" spans="1:6" s="21" customFormat="1" ht="12.75" customHeight="1" x14ac:dyDescent="0.2">
      <c r="A737" s="84" t="s">
        <v>1473</v>
      </c>
      <c r="B737" s="85" t="s">
        <v>1474</v>
      </c>
      <c r="C737" s="86" t="s">
        <v>1473</v>
      </c>
      <c r="D737" s="107">
        <v>0</v>
      </c>
      <c r="E737" s="107">
        <v>831.33</v>
      </c>
      <c r="F737" s="87" t="str">
        <f t="shared" si="14"/>
        <v>-</v>
      </c>
    </row>
    <row r="738" spans="1:6" s="21" customFormat="1" ht="12.75" customHeight="1" x14ac:dyDescent="0.2">
      <c r="A738" s="84" t="s">
        <v>1475</v>
      </c>
      <c r="B738" s="85" t="s">
        <v>1476</v>
      </c>
      <c r="C738" s="86" t="s">
        <v>1475</v>
      </c>
      <c r="D738" s="107">
        <v>0</v>
      </c>
      <c r="E738" s="107">
        <v>0</v>
      </c>
      <c r="F738" s="87" t="str">
        <f t="shared" si="14"/>
        <v>-</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1113.99</v>
      </c>
      <c r="E742" s="111">
        <v>691.09</v>
      </c>
      <c r="F742" s="112">
        <f t="shared" si="14"/>
        <v>62.037361197138218</v>
      </c>
    </row>
    <row r="743" spans="1:6" s="21" customFormat="1" ht="12.75" customHeight="1" x14ac:dyDescent="0.2">
      <c r="A743" s="109" t="s">
        <v>1485</v>
      </c>
      <c r="B743" s="106" t="s">
        <v>1486</v>
      </c>
      <c r="C743" s="110" t="s">
        <v>1485</v>
      </c>
      <c r="D743" s="111"/>
      <c r="E743" s="111">
        <v>0</v>
      </c>
      <c r="F743" s="112" t="str">
        <f t="shared" si="14"/>
        <v>-</v>
      </c>
    </row>
    <row r="744" spans="1:6" s="21" customFormat="1" ht="12.75" customHeight="1" x14ac:dyDescent="0.2">
      <c r="A744" s="109" t="s">
        <v>1487</v>
      </c>
      <c r="B744" s="106" t="s">
        <v>1488</v>
      </c>
      <c r="C744" s="110" t="s">
        <v>1487</v>
      </c>
      <c r="D744" s="111"/>
      <c r="E744" s="111">
        <v>0</v>
      </c>
      <c r="F744" s="112" t="str">
        <f t="shared" si="14"/>
        <v>-</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4" t="s">
        <v>1507</v>
      </c>
      <c r="B754" s="85" t="s">
        <v>1508</v>
      </c>
      <c r="C754" s="86" t="s">
        <v>1507</v>
      </c>
      <c r="D754" s="107">
        <v>0</v>
      </c>
      <c r="E754" s="107">
        <v>0</v>
      </c>
      <c r="F754" s="87" t="str">
        <f t="shared" si="14"/>
        <v>-</v>
      </c>
    </row>
    <row r="755" spans="1:6" s="21" customFormat="1" ht="12.75" customHeight="1" x14ac:dyDescent="0.2">
      <c r="A755" s="84" t="s">
        <v>1509</v>
      </c>
      <c r="B755" s="85" t="s">
        <v>1510</v>
      </c>
      <c r="C755" s="86" t="s">
        <v>1509</v>
      </c>
      <c r="D755" s="107">
        <v>0</v>
      </c>
      <c r="E755" s="107">
        <v>0</v>
      </c>
      <c r="F755" s="87" t="str">
        <f t="shared" si="14"/>
        <v>-</v>
      </c>
    </row>
    <row r="756" spans="1:6" s="21" customFormat="1" ht="12.75" customHeight="1" x14ac:dyDescent="0.2">
      <c r="A756" s="84" t="s">
        <v>1511</v>
      </c>
      <c r="B756" s="85" t="s">
        <v>1512</v>
      </c>
      <c r="C756" s="86" t="s">
        <v>1511</v>
      </c>
      <c r="D756" s="107">
        <v>0</v>
      </c>
      <c r="E756" s="107">
        <v>0</v>
      </c>
      <c r="F756" s="87" t="str">
        <f t="shared" si="14"/>
        <v>-</v>
      </c>
    </row>
    <row r="757" spans="1:6" s="21" customFormat="1" ht="12.75" customHeight="1" x14ac:dyDescent="0.2">
      <c r="A757" s="84" t="s">
        <v>1513</v>
      </c>
      <c r="B757" s="85" t="s">
        <v>1514</v>
      </c>
      <c r="C757" s="86" t="s">
        <v>1513</v>
      </c>
      <c r="D757" s="107">
        <v>0</v>
      </c>
      <c r="E757" s="107">
        <v>0</v>
      </c>
      <c r="F757" s="87" t="str">
        <f t="shared" si="14"/>
        <v>-</v>
      </c>
    </row>
    <row r="758" spans="1:6" s="21" customFormat="1" ht="12.75" customHeight="1" x14ac:dyDescent="0.2">
      <c r="A758" s="84" t="s">
        <v>1515</v>
      </c>
      <c r="B758" s="85" t="s">
        <v>1516</v>
      </c>
      <c r="C758" s="86" t="s">
        <v>1515</v>
      </c>
      <c r="D758" s="107">
        <v>0</v>
      </c>
      <c r="E758" s="107">
        <v>0</v>
      </c>
      <c r="F758" s="87" t="str">
        <f t="shared" si="14"/>
        <v>-</v>
      </c>
    </row>
    <row r="759" spans="1:6" s="21" customFormat="1" ht="12" customHeight="1" x14ac:dyDescent="0.2">
      <c r="A759" s="84" t="s">
        <v>1517</v>
      </c>
      <c r="B759" s="85" t="s">
        <v>1518</v>
      </c>
      <c r="C759" s="86" t="s">
        <v>1517</v>
      </c>
      <c r="D759" s="107">
        <v>0</v>
      </c>
      <c r="E759" s="107">
        <v>0</v>
      </c>
      <c r="F759" s="87" t="str">
        <f t="shared" si="14"/>
        <v>-</v>
      </c>
    </row>
    <row r="760" spans="1:6" s="21" customFormat="1" ht="12" customHeight="1" x14ac:dyDescent="0.2">
      <c r="A760" s="84" t="s">
        <v>1519</v>
      </c>
      <c r="B760" s="85" t="s">
        <v>1520</v>
      </c>
      <c r="C760" s="86" t="s">
        <v>1519</v>
      </c>
      <c r="D760" s="107">
        <v>0</v>
      </c>
      <c r="E760" s="107">
        <v>0</v>
      </c>
      <c r="F760" s="87" t="str">
        <f t="shared" si="14"/>
        <v>-</v>
      </c>
    </row>
    <row r="761" spans="1:6" s="21" customFormat="1" ht="22.9" customHeight="1" x14ac:dyDescent="0.2">
      <c r="A761" s="84" t="s">
        <v>1521</v>
      </c>
      <c r="B761" s="108" t="s">
        <v>1522</v>
      </c>
      <c r="C761" s="86" t="s">
        <v>1521</v>
      </c>
      <c r="D761" s="107">
        <v>0</v>
      </c>
      <c r="E761" s="107">
        <v>0</v>
      </c>
      <c r="F761" s="87" t="str">
        <f t="shared" si="14"/>
        <v>-</v>
      </c>
    </row>
    <row r="762" spans="1:6" s="21" customFormat="1" ht="22.9" customHeight="1" x14ac:dyDescent="0.2">
      <c r="A762" s="84" t="s">
        <v>1523</v>
      </c>
      <c r="B762" s="108" t="s">
        <v>1524</v>
      </c>
      <c r="C762" s="86" t="s">
        <v>1523</v>
      </c>
      <c r="D762" s="107">
        <v>0</v>
      </c>
      <c r="E762" s="107">
        <v>0</v>
      </c>
      <c r="F762" s="87" t="str">
        <f t="shared" si="14"/>
        <v>-</v>
      </c>
    </row>
    <row r="763" spans="1:6" s="21" customFormat="1" ht="12.75" customHeight="1" x14ac:dyDescent="0.2">
      <c r="A763" s="84" t="s">
        <v>1525</v>
      </c>
      <c r="B763" s="85" t="s">
        <v>1526</v>
      </c>
      <c r="C763" s="86" t="s">
        <v>1525</v>
      </c>
      <c r="D763" s="107">
        <v>0</v>
      </c>
      <c r="E763" s="107">
        <v>0</v>
      </c>
      <c r="F763" s="87" t="str">
        <f t="shared" si="14"/>
        <v>-</v>
      </c>
    </row>
    <row r="764" spans="1:6" s="21" customFormat="1" ht="12.75" customHeight="1" x14ac:dyDescent="0.2">
      <c r="A764" s="84" t="s">
        <v>1527</v>
      </c>
      <c r="B764" s="85" t="s">
        <v>1528</v>
      </c>
      <c r="C764" s="86" t="s">
        <v>1527</v>
      </c>
      <c r="D764" s="107">
        <v>0</v>
      </c>
      <c r="E764" s="107">
        <v>0</v>
      </c>
      <c r="F764" s="87" t="str">
        <f t="shared" si="14"/>
        <v>-</v>
      </c>
    </row>
    <row r="765" spans="1:6" s="21" customFormat="1" ht="12.75" customHeight="1" x14ac:dyDescent="0.2">
      <c r="A765" s="84" t="s">
        <v>1529</v>
      </c>
      <c r="B765" s="85" t="s">
        <v>1530</v>
      </c>
      <c r="C765" s="86" t="s">
        <v>1529</v>
      </c>
      <c r="D765" s="107">
        <v>0</v>
      </c>
      <c r="E765" s="107">
        <v>0</v>
      </c>
      <c r="F765" s="87" t="str">
        <f t="shared" si="14"/>
        <v>-</v>
      </c>
    </row>
    <row r="766" spans="1:6" s="21" customFormat="1" ht="22.9" customHeight="1" x14ac:dyDescent="0.2">
      <c r="A766" s="84" t="s">
        <v>1531</v>
      </c>
      <c r="B766" s="85" t="s">
        <v>1532</v>
      </c>
      <c r="C766" s="86" t="s">
        <v>1531</v>
      </c>
      <c r="D766" s="107">
        <v>0</v>
      </c>
      <c r="E766" s="107">
        <v>0</v>
      </c>
      <c r="F766" s="87" t="str">
        <f t="shared" si="14"/>
        <v>-</v>
      </c>
    </row>
    <row r="767" spans="1:6" s="21" customFormat="1" ht="12.75" customHeight="1" x14ac:dyDescent="0.2">
      <c r="A767" s="84" t="s">
        <v>1533</v>
      </c>
      <c r="B767" s="85" t="s">
        <v>1534</v>
      </c>
      <c r="C767" s="86" t="s">
        <v>1533</v>
      </c>
      <c r="D767" s="107">
        <v>0</v>
      </c>
      <c r="E767" s="107">
        <v>0</v>
      </c>
      <c r="F767" s="87" t="str">
        <f t="shared" si="14"/>
        <v>-</v>
      </c>
    </row>
    <row r="768" spans="1:6" s="21" customFormat="1" ht="12.75" customHeight="1" x14ac:dyDescent="0.2">
      <c r="A768" s="84" t="s">
        <v>1535</v>
      </c>
      <c r="B768" s="85" t="s">
        <v>1536</v>
      </c>
      <c r="C768" s="86" t="s">
        <v>1535</v>
      </c>
      <c r="D768" s="107">
        <v>0</v>
      </c>
      <c r="E768" s="107">
        <v>0</v>
      </c>
      <c r="F768" s="87" t="str">
        <f t="shared" si="14"/>
        <v>-</v>
      </c>
    </row>
    <row r="769" spans="1:6" s="21" customFormat="1" ht="12.75" customHeight="1" x14ac:dyDescent="0.2">
      <c r="A769" s="84" t="s">
        <v>1537</v>
      </c>
      <c r="B769" s="85" t="s">
        <v>1538</v>
      </c>
      <c r="C769" s="86"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2.9"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12"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2.9" customHeight="1" x14ac:dyDescent="0.2">
      <c r="A797" s="109" t="s">
        <v>1593</v>
      </c>
      <c r="B797" s="113" t="s">
        <v>1594</v>
      </c>
      <c r="C797" s="110" t="s">
        <v>1593</v>
      </c>
      <c r="D797" s="111">
        <v>0</v>
      </c>
      <c r="E797" s="111">
        <v>0</v>
      </c>
      <c r="F797" s="112" t="str">
        <f t="shared" si="15"/>
        <v>-</v>
      </c>
    </row>
    <row r="798" spans="1:6" s="21" customFormat="1" ht="12"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12"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107">
        <v>0</v>
      </c>
      <c r="E801" s="107">
        <v>0</v>
      </c>
      <c r="F801" s="87" t="str">
        <f t="shared" si="15"/>
        <v>-</v>
      </c>
    </row>
    <row r="802" spans="1:6" s="21" customFormat="1" ht="12.75" customHeight="1" x14ac:dyDescent="0.2">
      <c r="A802" s="84" t="s">
        <v>1603</v>
      </c>
      <c r="B802" s="108" t="s">
        <v>1604</v>
      </c>
      <c r="C802" s="86" t="s">
        <v>1603</v>
      </c>
      <c r="D802" s="107">
        <v>0</v>
      </c>
      <c r="E802" s="107">
        <v>0</v>
      </c>
      <c r="F802" s="87" t="str">
        <f t="shared" si="15"/>
        <v>-</v>
      </c>
    </row>
    <row r="803" spans="1:6" s="21" customFormat="1" ht="12" customHeight="1" x14ac:dyDescent="0.2">
      <c r="A803" s="84" t="s">
        <v>1605</v>
      </c>
      <c r="B803" s="108" t="s">
        <v>1606</v>
      </c>
      <c r="C803" s="86" t="s">
        <v>1605</v>
      </c>
      <c r="D803" s="107">
        <v>0</v>
      </c>
      <c r="E803" s="107">
        <v>0</v>
      </c>
      <c r="F803" s="87" t="str">
        <f t="shared" si="15"/>
        <v>-</v>
      </c>
    </row>
    <row r="804" spans="1:6" s="21" customFormat="1" ht="22.9" customHeight="1" x14ac:dyDescent="0.2">
      <c r="A804" s="109" t="s">
        <v>1607</v>
      </c>
      <c r="B804" s="113" t="s">
        <v>1608</v>
      </c>
      <c r="C804" s="110" t="s">
        <v>1607</v>
      </c>
      <c r="D804" s="111">
        <v>0</v>
      </c>
      <c r="E804" s="111">
        <v>0</v>
      </c>
      <c r="F804" s="112" t="str">
        <f t="shared" si="15"/>
        <v>-</v>
      </c>
    </row>
    <row r="805" spans="1:6" s="21" customFormat="1" ht="22.9" customHeight="1" x14ac:dyDescent="0.2">
      <c r="A805" s="109" t="s">
        <v>1609</v>
      </c>
      <c r="B805" s="113" t="s">
        <v>1610</v>
      </c>
      <c r="C805" s="110" t="s">
        <v>1609</v>
      </c>
      <c r="D805" s="111">
        <v>0</v>
      </c>
      <c r="E805" s="111">
        <v>0</v>
      </c>
      <c r="F805" s="112" t="str">
        <f t="shared" si="15"/>
        <v>-</v>
      </c>
    </row>
    <row r="806" spans="1:6" s="21" customFormat="1" ht="12" customHeight="1" x14ac:dyDescent="0.2">
      <c r="A806" s="109" t="s">
        <v>1611</v>
      </c>
      <c r="B806" s="113" t="s">
        <v>1612</v>
      </c>
      <c r="C806" s="110" t="s">
        <v>1611</v>
      </c>
      <c r="D806" s="111"/>
      <c r="E806" s="111">
        <v>0</v>
      </c>
      <c r="F806" s="112" t="str">
        <f t="shared" si="15"/>
        <v>-</v>
      </c>
    </row>
    <row r="807" spans="1:6" s="21" customFormat="1" ht="12" customHeight="1" x14ac:dyDescent="0.2">
      <c r="A807" s="109" t="s">
        <v>1613</v>
      </c>
      <c r="B807" s="113" t="s">
        <v>1614</v>
      </c>
      <c r="C807" s="110" t="s">
        <v>1613</v>
      </c>
      <c r="D807" s="111"/>
      <c r="E807" s="111">
        <v>0</v>
      </c>
      <c r="F807" s="112" t="str">
        <f t="shared" si="15"/>
        <v>-</v>
      </c>
    </row>
    <row r="808" spans="1:6" s="21" customFormat="1" ht="12" customHeight="1" x14ac:dyDescent="0.2">
      <c r="A808" s="109" t="s">
        <v>1615</v>
      </c>
      <c r="B808" s="113" t="s">
        <v>1616</v>
      </c>
      <c r="C808" s="110" t="s">
        <v>1615</v>
      </c>
      <c r="D808" s="111"/>
      <c r="E808" s="111">
        <v>0</v>
      </c>
      <c r="F808" s="112" t="str">
        <f t="shared" si="15"/>
        <v>-</v>
      </c>
    </row>
    <row r="809" spans="1:6" s="21" customFormat="1" ht="22.9" customHeight="1" x14ac:dyDescent="0.2">
      <c r="A809" s="109" t="s">
        <v>1617</v>
      </c>
      <c r="B809" s="113" t="s">
        <v>1618</v>
      </c>
      <c r="C809" s="110" t="s">
        <v>1617</v>
      </c>
      <c r="D809" s="111"/>
      <c r="E809" s="111">
        <v>0</v>
      </c>
      <c r="F809" s="112" t="str">
        <f t="shared" si="15"/>
        <v>-</v>
      </c>
    </row>
    <row r="810" spans="1:6" s="21" customFormat="1" ht="12" customHeight="1" x14ac:dyDescent="0.2">
      <c r="A810" s="109" t="s">
        <v>1619</v>
      </c>
      <c r="B810" s="113" t="s">
        <v>1620</v>
      </c>
      <c r="C810" s="110" t="s">
        <v>1619</v>
      </c>
      <c r="D810" s="111"/>
      <c r="E810" s="111">
        <v>0</v>
      </c>
      <c r="F810" s="112" t="str">
        <f t="shared" si="15"/>
        <v>-</v>
      </c>
    </row>
    <row r="811" spans="1:6" s="21" customFormat="1" ht="12"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2.9"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2.9" customHeight="1" x14ac:dyDescent="0.2">
      <c r="A817" s="109" t="s">
        <v>1633</v>
      </c>
      <c r="B817" s="106" t="s">
        <v>1634</v>
      </c>
      <c r="C817" s="110" t="s">
        <v>1633</v>
      </c>
      <c r="D817" s="111">
        <v>0</v>
      </c>
      <c r="E817" s="111">
        <v>0</v>
      </c>
      <c r="F817" s="112" t="str">
        <f t="shared" si="15"/>
        <v>-</v>
      </c>
    </row>
    <row r="818" spans="1:6" s="21" customFormat="1" ht="22.9" customHeight="1" x14ac:dyDescent="0.2">
      <c r="A818" s="109" t="s">
        <v>1635</v>
      </c>
      <c r="B818" s="106" t="s">
        <v>1636</v>
      </c>
      <c r="C818" s="110" t="s">
        <v>1635</v>
      </c>
      <c r="D818" s="111">
        <v>0</v>
      </c>
      <c r="E818" s="111">
        <v>0</v>
      </c>
      <c r="F818" s="112" t="str">
        <f t="shared" si="15"/>
        <v>-</v>
      </c>
    </row>
    <row r="819" spans="1:6" s="21" customFormat="1" ht="22.9" customHeight="1" x14ac:dyDescent="0.2">
      <c r="A819" s="109" t="s">
        <v>1637</v>
      </c>
      <c r="B819" s="106" t="s">
        <v>1638</v>
      </c>
      <c r="C819" s="110" t="s">
        <v>1637</v>
      </c>
      <c r="D819" s="111">
        <v>0</v>
      </c>
      <c r="E819" s="111">
        <v>0</v>
      </c>
      <c r="F819" s="112" t="str">
        <f t="shared" si="15"/>
        <v>-</v>
      </c>
    </row>
    <row r="820" spans="1:6" s="21" customFormat="1" ht="22.9" customHeight="1" x14ac:dyDescent="0.2">
      <c r="A820" s="109" t="s">
        <v>1639</v>
      </c>
      <c r="B820" s="106" t="s">
        <v>1640</v>
      </c>
      <c r="C820" s="110" t="s">
        <v>1639</v>
      </c>
      <c r="D820" s="111">
        <v>0</v>
      </c>
      <c r="E820" s="111">
        <v>0</v>
      </c>
      <c r="F820" s="112" t="str">
        <f t="shared" si="15"/>
        <v>-</v>
      </c>
    </row>
    <row r="821" spans="1:6" s="21" customFormat="1" ht="12.75" customHeight="1" x14ac:dyDescent="0.2">
      <c r="A821" s="84" t="s">
        <v>1641</v>
      </c>
      <c r="B821" s="85" t="s">
        <v>1642</v>
      </c>
      <c r="C821" s="86" t="s">
        <v>1641</v>
      </c>
      <c r="D821" s="107">
        <v>0</v>
      </c>
      <c r="E821" s="107">
        <v>0</v>
      </c>
      <c r="F821" s="87" t="str">
        <f t="shared" si="15"/>
        <v>-</v>
      </c>
    </row>
    <row r="822" spans="1:6" s="21" customFormat="1" ht="12.75" customHeight="1" x14ac:dyDescent="0.2">
      <c r="A822" s="84" t="s">
        <v>1643</v>
      </c>
      <c r="B822" s="85" t="s">
        <v>1644</v>
      </c>
      <c r="C822" s="86" t="s">
        <v>1643</v>
      </c>
      <c r="D822" s="107">
        <v>0</v>
      </c>
      <c r="E822" s="107">
        <v>0</v>
      </c>
      <c r="F822" s="87" t="str">
        <f t="shared" si="15"/>
        <v>-</v>
      </c>
    </row>
    <row r="823" spans="1:6" s="21" customFormat="1" ht="12.75" customHeight="1" x14ac:dyDescent="0.2">
      <c r="A823" s="84" t="s">
        <v>1645</v>
      </c>
      <c r="B823" s="85" t="s">
        <v>1646</v>
      </c>
      <c r="C823" s="86" t="s">
        <v>1645</v>
      </c>
      <c r="D823" s="107">
        <v>0</v>
      </c>
      <c r="E823" s="107">
        <v>0</v>
      </c>
      <c r="F823" s="87" t="str">
        <f t="shared" si="15"/>
        <v>-</v>
      </c>
    </row>
    <row r="824" spans="1:6" s="21" customFormat="1" ht="22.9" customHeight="1" x14ac:dyDescent="0.2">
      <c r="A824" s="109" t="s">
        <v>1647</v>
      </c>
      <c r="B824" s="106" t="s">
        <v>1648</v>
      </c>
      <c r="C824" s="110" t="s">
        <v>1647</v>
      </c>
      <c r="D824" s="111">
        <v>0</v>
      </c>
      <c r="E824" s="111">
        <v>0</v>
      </c>
      <c r="F824" s="112" t="str">
        <f t="shared" si="15"/>
        <v>-</v>
      </c>
    </row>
    <row r="825" spans="1:6" s="21" customFormat="1" ht="22.9" customHeight="1" x14ac:dyDescent="0.2">
      <c r="A825" s="109" t="s">
        <v>1649</v>
      </c>
      <c r="B825" s="106" t="s">
        <v>1650</v>
      </c>
      <c r="C825" s="110" t="s">
        <v>1649</v>
      </c>
      <c r="D825" s="111">
        <v>0</v>
      </c>
      <c r="E825" s="111">
        <v>0</v>
      </c>
      <c r="F825" s="112" t="str">
        <f t="shared" si="15"/>
        <v>-</v>
      </c>
    </row>
    <row r="826" spans="1:6" s="21" customFormat="1" ht="22.9" customHeight="1" x14ac:dyDescent="0.2">
      <c r="A826" s="109" t="s">
        <v>1651</v>
      </c>
      <c r="B826" s="106" t="s">
        <v>1652</v>
      </c>
      <c r="C826" s="110" t="s">
        <v>1651</v>
      </c>
      <c r="D826" s="111">
        <v>0</v>
      </c>
      <c r="E826" s="111">
        <v>0</v>
      </c>
      <c r="F826" s="112" t="str">
        <f t="shared" si="15"/>
        <v>-</v>
      </c>
    </row>
    <row r="827" spans="1:6" s="21" customFormat="1" ht="22.9" customHeight="1" x14ac:dyDescent="0.2">
      <c r="A827" s="109" t="s">
        <v>1653</v>
      </c>
      <c r="B827" s="106" t="s">
        <v>1654</v>
      </c>
      <c r="C827" s="110" t="s">
        <v>1653</v>
      </c>
      <c r="D827" s="111">
        <v>0</v>
      </c>
      <c r="E827" s="111">
        <v>0</v>
      </c>
      <c r="F827" s="112" t="str">
        <f t="shared" si="15"/>
        <v>-</v>
      </c>
    </row>
    <row r="828" spans="1:6" s="21" customFormat="1" ht="22.9" customHeight="1" x14ac:dyDescent="0.2">
      <c r="A828" s="109" t="s">
        <v>1655</v>
      </c>
      <c r="B828" s="106" t="s">
        <v>1656</v>
      </c>
      <c r="C828" s="110" t="s">
        <v>1655</v>
      </c>
      <c r="D828" s="111">
        <v>0</v>
      </c>
      <c r="E828" s="111">
        <v>0</v>
      </c>
      <c r="F828" s="112" t="str">
        <f t="shared" si="15"/>
        <v>-</v>
      </c>
    </row>
    <row r="829" spans="1:6" s="21" customFormat="1" ht="22.9" customHeight="1" x14ac:dyDescent="0.2">
      <c r="A829" s="109" t="s">
        <v>1657</v>
      </c>
      <c r="B829" s="106" t="s">
        <v>1658</v>
      </c>
      <c r="C829" s="110" t="s">
        <v>1657</v>
      </c>
      <c r="D829" s="111">
        <v>0</v>
      </c>
      <c r="E829" s="111">
        <v>0</v>
      </c>
      <c r="F829" s="112" t="str">
        <f t="shared" si="15"/>
        <v>-</v>
      </c>
    </row>
    <row r="830" spans="1:6" s="21" customFormat="1" ht="12"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2.9" customHeight="1" x14ac:dyDescent="0.2">
      <c r="A833" s="109" t="s">
        <v>1665</v>
      </c>
      <c r="B833" s="106" t="s">
        <v>1666</v>
      </c>
      <c r="C833" s="110" t="s">
        <v>1665</v>
      </c>
      <c r="D833" s="111">
        <v>0</v>
      </c>
      <c r="E833" s="111">
        <v>0</v>
      </c>
      <c r="F833" s="112" t="str">
        <f t="shared" si="15"/>
        <v>-</v>
      </c>
    </row>
    <row r="834" spans="1:6" s="21" customFormat="1" ht="22.9"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4" t="s">
        <v>1677</v>
      </c>
      <c r="B839" s="85" t="s">
        <v>1678</v>
      </c>
      <c r="C839" s="86" t="s">
        <v>1677</v>
      </c>
      <c r="D839" s="107">
        <v>0</v>
      </c>
      <c r="E839" s="107">
        <v>0</v>
      </c>
      <c r="F839" s="87" t="str">
        <f t="shared" si="15"/>
        <v>-</v>
      </c>
    </row>
    <row r="840" spans="1:6" s="21" customFormat="1" ht="12.75" customHeight="1" x14ac:dyDescent="0.2">
      <c r="A840" s="84" t="s">
        <v>1679</v>
      </c>
      <c r="B840" s="85" t="s">
        <v>1680</v>
      </c>
      <c r="C840" s="86" t="s">
        <v>1679</v>
      </c>
      <c r="D840" s="107">
        <v>0</v>
      </c>
      <c r="E840" s="107">
        <v>0</v>
      </c>
      <c r="F840" s="87" t="str">
        <f t="shared" si="15"/>
        <v>-</v>
      </c>
    </row>
    <row r="841" spans="1:6" s="21" customFormat="1" ht="12.75" customHeight="1" x14ac:dyDescent="0.2">
      <c r="A841" s="84" t="s">
        <v>1681</v>
      </c>
      <c r="B841" s="85" t="s">
        <v>1682</v>
      </c>
      <c r="C841" s="86" t="s">
        <v>1681</v>
      </c>
      <c r="D841" s="107">
        <v>0</v>
      </c>
      <c r="E841" s="107">
        <v>0</v>
      </c>
      <c r="F841" s="87" t="str">
        <f t="shared" si="15"/>
        <v>-</v>
      </c>
    </row>
    <row r="842" spans="1:6" s="21" customFormat="1" ht="12.75" customHeight="1" x14ac:dyDescent="0.2">
      <c r="A842" s="84" t="s">
        <v>1683</v>
      </c>
      <c r="B842" s="85" t="s">
        <v>1684</v>
      </c>
      <c r="C842" s="86" t="s">
        <v>1683</v>
      </c>
      <c r="D842" s="107">
        <v>0</v>
      </c>
      <c r="E842" s="107">
        <v>0</v>
      </c>
      <c r="F842" s="87" t="str">
        <f t="shared" si="15"/>
        <v>-</v>
      </c>
    </row>
    <row r="843" spans="1:6" s="21" customFormat="1" ht="12.75" customHeight="1" x14ac:dyDescent="0.2">
      <c r="A843" s="84" t="s">
        <v>1685</v>
      </c>
      <c r="B843" s="85" t="s">
        <v>1686</v>
      </c>
      <c r="C843" s="86" t="s">
        <v>1685</v>
      </c>
      <c r="D843" s="107">
        <v>0</v>
      </c>
      <c r="E843" s="107">
        <v>0</v>
      </c>
      <c r="F843" s="87" t="str">
        <f t="shared" si="15"/>
        <v>-</v>
      </c>
    </row>
    <row r="844" spans="1:6" s="21" customFormat="1" ht="12.75" customHeight="1" x14ac:dyDescent="0.2">
      <c r="A844" s="84" t="s">
        <v>1687</v>
      </c>
      <c r="B844" s="85" t="s">
        <v>1688</v>
      </c>
      <c r="C844" s="86" t="s">
        <v>1687</v>
      </c>
      <c r="D844" s="107">
        <v>0</v>
      </c>
      <c r="E844" s="107">
        <v>0</v>
      </c>
      <c r="F844" s="87" t="str">
        <f t="shared" si="15"/>
        <v>-</v>
      </c>
    </row>
    <row r="845" spans="1:6" s="21" customFormat="1" ht="12.75" customHeight="1" x14ac:dyDescent="0.2">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
      <c r="A846" s="84" t="s">
        <v>1691</v>
      </c>
      <c r="B846" s="85" t="s">
        <v>1692</v>
      </c>
      <c r="C846" s="86" t="s">
        <v>1691</v>
      </c>
      <c r="D846" s="107">
        <v>0</v>
      </c>
      <c r="E846" s="107">
        <v>0</v>
      </c>
      <c r="F846" s="87" t="str">
        <f t="shared" si="16"/>
        <v>-</v>
      </c>
    </row>
    <row r="847" spans="1:6" s="21" customFormat="1" ht="22.9" customHeight="1" x14ac:dyDescent="0.2">
      <c r="A847" s="84" t="s">
        <v>1693</v>
      </c>
      <c r="B847" s="108" t="s">
        <v>1694</v>
      </c>
      <c r="C847" s="86" t="s">
        <v>1693</v>
      </c>
      <c r="D847" s="107">
        <v>0</v>
      </c>
      <c r="E847" s="107">
        <v>0</v>
      </c>
      <c r="F847" s="87" t="str">
        <f t="shared" si="16"/>
        <v>-</v>
      </c>
    </row>
    <row r="848" spans="1:6" s="21" customFormat="1" ht="12.75" customHeight="1" x14ac:dyDescent="0.2">
      <c r="A848" s="84" t="s">
        <v>1695</v>
      </c>
      <c r="B848" s="85" t="s">
        <v>1696</v>
      </c>
      <c r="C848" s="86" t="s">
        <v>1695</v>
      </c>
      <c r="D848" s="107">
        <v>0</v>
      </c>
      <c r="E848" s="107">
        <v>0</v>
      </c>
      <c r="F848" s="87" t="str">
        <f t="shared" si="16"/>
        <v>-</v>
      </c>
    </row>
    <row r="849" spans="1:6" s="21" customFormat="1" ht="12.75" customHeight="1" x14ac:dyDescent="0.2">
      <c r="A849" s="84" t="s">
        <v>1697</v>
      </c>
      <c r="B849" s="85" t="s">
        <v>1698</v>
      </c>
      <c r="C849" s="86" t="s">
        <v>1697</v>
      </c>
      <c r="D849" s="107">
        <v>0</v>
      </c>
      <c r="E849" s="107">
        <v>0</v>
      </c>
      <c r="F849" s="87" t="str">
        <f t="shared" si="16"/>
        <v>-</v>
      </c>
    </row>
    <row r="850" spans="1:6" s="21" customFormat="1" ht="12.75" customHeight="1" x14ac:dyDescent="0.2">
      <c r="A850" s="84" t="s">
        <v>1699</v>
      </c>
      <c r="B850" s="85" t="s">
        <v>1700</v>
      </c>
      <c r="C850" s="86" t="s">
        <v>1699</v>
      </c>
      <c r="D850" s="107">
        <v>0</v>
      </c>
      <c r="E850" s="107">
        <v>0</v>
      </c>
      <c r="F850" s="87" t="str">
        <f t="shared" si="16"/>
        <v>-</v>
      </c>
    </row>
    <row r="851" spans="1:6" s="21" customFormat="1" ht="12.75" customHeight="1" x14ac:dyDescent="0.2">
      <c r="A851" s="84" t="s">
        <v>1701</v>
      </c>
      <c r="B851" s="85" t="s">
        <v>1702</v>
      </c>
      <c r="C851" s="86" t="s">
        <v>1701</v>
      </c>
      <c r="D851" s="107">
        <v>123982.07</v>
      </c>
      <c r="E851" s="107">
        <v>162045.82999999999</v>
      </c>
      <c r="F851" s="87">
        <f t="shared" si="16"/>
        <v>130.70101991360522</v>
      </c>
    </row>
    <row r="852" spans="1:6" s="21" customFormat="1" ht="12.75" customHeight="1" x14ac:dyDescent="0.2">
      <c r="A852" s="84" t="s">
        <v>1703</v>
      </c>
      <c r="B852" s="85" t="s">
        <v>1680</v>
      </c>
      <c r="C852" s="86" t="s">
        <v>1703</v>
      </c>
      <c r="D852" s="107">
        <v>0</v>
      </c>
      <c r="E852" s="107">
        <v>0</v>
      </c>
      <c r="F852" s="87" t="str">
        <f t="shared" si="16"/>
        <v>-</v>
      </c>
    </row>
    <row r="853" spans="1:6" s="21" customFormat="1" ht="12.75" customHeight="1" x14ac:dyDescent="0.2">
      <c r="A853" s="84" t="s">
        <v>1704</v>
      </c>
      <c r="B853" s="85" t="s">
        <v>1705</v>
      </c>
      <c r="C853" s="86" t="s">
        <v>1704</v>
      </c>
      <c r="D853" s="107">
        <v>0</v>
      </c>
      <c r="E853" s="107">
        <v>0</v>
      </c>
      <c r="F853" s="87" t="str">
        <f t="shared" si="16"/>
        <v>-</v>
      </c>
    </row>
    <row r="854" spans="1:6" s="21" customFormat="1" ht="12.75" customHeight="1" x14ac:dyDescent="0.2">
      <c r="A854" s="84" t="s">
        <v>1706</v>
      </c>
      <c r="B854" s="85" t="s">
        <v>1707</v>
      </c>
      <c r="C854" s="86" t="s">
        <v>1706</v>
      </c>
      <c r="D854" s="107">
        <v>0</v>
      </c>
      <c r="E854" s="107">
        <v>0</v>
      </c>
      <c r="F854" s="87" t="str">
        <f t="shared" si="16"/>
        <v>-</v>
      </c>
    </row>
    <row r="855" spans="1:6" s="21" customFormat="1" ht="12.75" customHeight="1" x14ac:dyDescent="0.2">
      <c r="A855" s="84" t="s">
        <v>1708</v>
      </c>
      <c r="B855" s="85" t="s">
        <v>1709</v>
      </c>
      <c r="C855" s="86" t="s">
        <v>1708</v>
      </c>
      <c r="D855" s="107">
        <v>17448.39</v>
      </c>
      <c r="E855" s="107">
        <v>22074.93</v>
      </c>
      <c r="F855" s="87">
        <f t="shared" si="16"/>
        <v>126.51556963135282</v>
      </c>
    </row>
    <row r="856" spans="1:6" s="21" customFormat="1" ht="12.75" customHeight="1" x14ac:dyDescent="0.2">
      <c r="A856" s="84" t="s">
        <v>1710</v>
      </c>
      <c r="B856" s="85" t="s">
        <v>1711</v>
      </c>
      <c r="C856" s="86" t="s">
        <v>1710</v>
      </c>
      <c r="D856" s="107">
        <v>0</v>
      </c>
      <c r="E856" s="107">
        <v>0</v>
      </c>
      <c r="F856" s="87" t="str">
        <f t="shared" si="16"/>
        <v>-</v>
      </c>
    </row>
    <row r="857" spans="1:6" s="21" customFormat="1" ht="12.75" customHeight="1" x14ac:dyDescent="0.2">
      <c r="A857" s="84" t="s">
        <v>1712</v>
      </c>
      <c r="B857" s="85" t="s">
        <v>1713</v>
      </c>
      <c r="C857" s="86" t="s">
        <v>1712</v>
      </c>
      <c r="D857" s="107">
        <v>0</v>
      </c>
      <c r="E857" s="107">
        <v>0</v>
      </c>
      <c r="F857" s="87" t="str">
        <f t="shared" si="16"/>
        <v>-</v>
      </c>
    </row>
    <row r="858" spans="1:6" s="21" customFormat="1" ht="12.75" customHeight="1" x14ac:dyDescent="0.2">
      <c r="A858" s="84" t="s">
        <v>1714</v>
      </c>
      <c r="B858" s="85" t="s">
        <v>1715</v>
      </c>
      <c r="C858" s="86" t="s">
        <v>1714</v>
      </c>
      <c r="D858" s="107">
        <v>0</v>
      </c>
      <c r="E858" s="107">
        <v>0</v>
      </c>
      <c r="F858" s="87" t="str">
        <f t="shared" si="16"/>
        <v>-</v>
      </c>
    </row>
    <row r="859" spans="1:6" s="21" customFormat="1" ht="12.75" customHeight="1" x14ac:dyDescent="0.2">
      <c r="A859" s="84" t="s">
        <v>1716</v>
      </c>
      <c r="B859" s="85" t="s">
        <v>1717</v>
      </c>
      <c r="C859" s="86" t="s">
        <v>1716</v>
      </c>
      <c r="D859" s="107">
        <v>0</v>
      </c>
      <c r="E859" s="107">
        <v>0</v>
      </c>
      <c r="F859" s="87" t="str">
        <f t="shared" si="16"/>
        <v>-</v>
      </c>
    </row>
    <row r="860" spans="1:6" s="21" customFormat="1" ht="12.75" customHeight="1" x14ac:dyDescent="0.2">
      <c r="A860" s="84" t="s">
        <v>1718</v>
      </c>
      <c r="B860" s="85" t="s">
        <v>1719</v>
      </c>
      <c r="C860" s="86" t="s">
        <v>1718</v>
      </c>
      <c r="D860" s="107">
        <v>0</v>
      </c>
      <c r="E860" s="107">
        <v>0</v>
      </c>
      <c r="F860" s="87" t="str">
        <f t="shared" si="16"/>
        <v>-</v>
      </c>
    </row>
    <row r="861" spans="1:6" s="21" customFormat="1" ht="12.75" customHeight="1" x14ac:dyDescent="0.2">
      <c r="A861" s="84" t="s">
        <v>1720</v>
      </c>
      <c r="B861" s="85" t="s">
        <v>1721</v>
      </c>
      <c r="C861" s="86" t="s">
        <v>1720</v>
      </c>
      <c r="D861" s="107">
        <v>0</v>
      </c>
      <c r="E861" s="107">
        <v>0</v>
      </c>
      <c r="F861" s="87" t="str">
        <f t="shared" si="16"/>
        <v>-</v>
      </c>
    </row>
    <row r="862" spans="1:6" s="21" customFormat="1" ht="12.75" customHeight="1" x14ac:dyDescent="0.2">
      <c r="A862" s="84" t="s">
        <v>1722</v>
      </c>
      <c r="B862" s="85" t="s">
        <v>1723</v>
      </c>
      <c r="C862" s="86" t="s">
        <v>1722</v>
      </c>
      <c r="D862" s="107">
        <v>0</v>
      </c>
      <c r="E862" s="107">
        <v>0</v>
      </c>
      <c r="F862" s="87" t="str">
        <f t="shared" si="16"/>
        <v>-</v>
      </c>
    </row>
    <row r="863" spans="1:6" s="21" customFormat="1" ht="12.75" customHeight="1" x14ac:dyDescent="0.2">
      <c r="A863" s="84" t="s">
        <v>1724</v>
      </c>
      <c r="B863" s="85" t="s">
        <v>1725</v>
      </c>
      <c r="C863" s="86" t="s">
        <v>1724</v>
      </c>
      <c r="D863" s="107">
        <v>0</v>
      </c>
      <c r="E863" s="107">
        <v>0</v>
      </c>
      <c r="F863" s="87" t="str">
        <f t="shared" si="16"/>
        <v>-</v>
      </c>
    </row>
    <row r="864" spans="1:6" s="21" customFormat="1" ht="12.75" customHeight="1" x14ac:dyDescent="0.2">
      <c r="A864" s="84" t="s">
        <v>1726</v>
      </c>
      <c r="B864" s="85" t="s">
        <v>1727</v>
      </c>
      <c r="C864" s="86" t="s">
        <v>1726</v>
      </c>
      <c r="D864" s="107">
        <v>0</v>
      </c>
      <c r="E864" s="107">
        <v>0</v>
      </c>
      <c r="F864" s="87" t="str">
        <f t="shared" si="16"/>
        <v>-</v>
      </c>
    </row>
    <row r="865" spans="1:6" s="21" customFormat="1" ht="12.75" customHeight="1" x14ac:dyDescent="0.2">
      <c r="A865" s="84" t="s">
        <v>1728</v>
      </c>
      <c r="B865" s="85" t="s">
        <v>1729</v>
      </c>
      <c r="C865" s="86" t="s">
        <v>1728</v>
      </c>
      <c r="D865" s="107">
        <v>0</v>
      </c>
      <c r="E865" s="107">
        <v>0</v>
      </c>
      <c r="F865" s="87" t="str">
        <f t="shared" si="16"/>
        <v>-</v>
      </c>
    </row>
    <row r="866" spans="1:6" s="21" customFormat="1" ht="12.75" customHeight="1" x14ac:dyDescent="0.2">
      <c r="A866" s="84" t="s">
        <v>1730</v>
      </c>
      <c r="B866" s="85" t="s">
        <v>1731</v>
      </c>
      <c r="C866" s="86" t="s">
        <v>1730</v>
      </c>
      <c r="D866" s="107">
        <v>0</v>
      </c>
      <c r="E866" s="107">
        <v>0</v>
      </c>
      <c r="F866" s="87" t="str">
        <f t="shared" si="16"/>
        <v>-</v>
      </c>
    </row>
    <row r="867" spans="1:6" s="21" customFormat="1" ht="12.75" customHeight="1" x14ac:dyDescent="0.2">
      <c r="A867" s="84" t="s">
        <v>1732</v>
      </c>
      <c r="B867" s="85" t="s">
        <v>1733</v>
      </c>
      <c r="C867" s="86" t="s">
        <v>1732</v>
      </c>
      <c r="D867" s="107">
        <v>0</v>
      </c>
      <c r="E867" s="107">
        <v>0</v>
      </c>
      <c r="F867" s="87" t="str">
        <f t="shared" si="16"/>
        <v>-</v>
      </c>
    </row>
    <row r="868" spans="1:6" s="21" customFormat="1" ht="12.75" customHeight="1" x14ac:dyDescent="0.2">
      <c r="A868" s="84" t="s">
        <v>1734</v>
      </c>
      <c r="B868" s="85" t="s">
        <v>1735</v>
      </c>
      <c r="C868" s="86" t="s">
        <v>1734</v>
      </c>
      <c r="D868" s="107">
        <v>0</v>
      </c>
      <c r="E868" s="107">
        <v>0</v>
      </c>
      <c r="F868" s="87" t="str">
        <f t="shared" si="16"/>
        <v>-</v>
      </c>
    </row>
    <row r="869" spans="1:6" s="21" customFormat="1" ht="12.75" customHeight="1" x14ac:dyDescent="0.2">
      <c r="A869" s="84" t="s">
        <v>1736</v>
      </c>
      <c r="B869" s="85" t="s">
        <v>1737</v>
      </c>
      <c r="C869" s="86" t="s">
        <v>1736</v>
      </c>
      <c r="D869" s="107">
        <v>0</v>
      </c>
      <c r="E869" s="107">
        <v>0</v>
      </c>
      <c r="F869" s="87" t="str">
        <f t="shared" si="16"/>
        <v>-</v>
      </c>
    </row>
    <row r="870" spans="1:6" s="21" customFormat="1" ht="22.9" customHeight="1" x14ac:dyDescent="0.2">
      <c r="A870" s="84" t="s">
        <v>1738</v>
      </c>
      <c r="B870" s="85" t="s">
        <v>1739</v>
      </c>
      <c r="C870" s="86" t="s">
        <v>1738</v>
      </c>
      <c r="D870" s="107">
        <v>0</v>
      </c>
      <c r="E870" s="107">
        <v>0</v>
      </c>
      <c r="F870" s="87" t="str">
        <f t="shared" si="16"/>
        <v>-</v>
      </c>
    </row>
    <row r="871" spans="1:6" s="21" customFormat="1" ht="22.9" customHeight="1" x14ac:dyDescent="0.2">
      <c r="A871" s="84" t="s">
        <v>1740</v>
      </c>
      <c r="B871" s="85" t="s">
        <v>1741</v>
      </c>
      <c r="C871" s="86" t="s">
        <v>1740</v>
      </c>
      <c r="D871" s="107">
        <v>0</v>
      </c>
      <c r="E871" s="107">
        <v>0</v>
      </c>
      <c r="F871" s="87" t="str">
        <f t="shared" si="16"/>
        <v>-</v>
      </c>
    </row>
    <row r="872" spans="1:6" s="21" customFormat="1" ht="12.75" customHeight="1" x14ac:dyDescent="0.2">
      <c r="A872" s="84" t="s">
        <v>1742</v>
      </c>
      <c r="B872" s="85" t="s">
        <v>1743</v>
      </c>
      <c r="C872" s="86" t="s">
        <v>1742</v>
      </c>
      <c r="D872" s="107">
        <v>0</v>
      </c>
      <c r="E872" s="107">
        <v>0</v>
      </c>
      <c r="F872" s="87" t="str">
        <f t="shared" si="16"/>
        <v>-</v>
      </c>
    </row>
    <row r="873" spans="1:6" s="21" customFormat="1" ht="22.9" customHeight="1" x14ac:dyDescent="0.2">
      <c r="A873" s="84" t="s">
        <v>1744</v>
      </c>
      <c r="B873" s="85" t="s">
        <v>1745</v>
      </c>
      <c r="C873" s="86" t="s">
        <v>1744</v>
      </c>
      <c r="D873" s="107">
        <v>0</v>
      </c>
      <c r="E873" s="107">
        <v>0</v>
      </c>
      <c r="F873" s="87" t="str">
        <f t="shared" si="16"/>
        <v>-</v>
      </c>
    </row>
    <row r="874" spans="1:6" s="21" customFormat="1" ht="12.75" customHeight="1" x14ac:dyDescent="0.2">
      <c r="A874" s="84" t="s">
        <v>1746</v>
      </c>
      <c r="B874" s="85" t="s">
        <v>1747</v>
      </c>
      <c r="C874" s="86" t="s">
        <v>1746</v>
      </c>
      <c r="D874" s="107">
        <v>0</v>
      </c>
      <c r="E874" s="107">
        <v>0</v>
      </c>
      <c r="F874" s="87" t="str">
        <f t="shared" si="16"/>
        <v>-</v>
      </c>
    </row>
    <row r="875" spans="1:6" s="21" customFormat="1" ht="12" customHeight="1" x14ac:dyDescent="0.2">
      <c r="A875" s="84" t="s">
        <v>1748</v>
      </c>
      <c r="B875" s="85" t="s">
        <v>1749</v>
      </c>
      <c r="C875" s="86" t="s">
        <v>1748</v>
      </c>
      <c r="D875" s="107">
        <v>0</v>
      </c>
      <c r="E875" s="107">
        <v>0</v>
      </c>
      <c r="F875" s="87" t="str">
        <f t="shared" si="16"/>
        <v>-</v>
      </c>
    </row>
    <row r="876" spans="1:6" s="21" customFormat="1" ht="22.9" customHeight="1" x14ac:dyDescent="0.2">
      <c r="A876" s="84" t="s">
        <v>1750</v>
      </c>
      <c r="B876" s="85" t="s">
        <v>1751</v>
      </c>
      <c r="C876" s="86" t="s">
        <v>1750</v>
      </c>
      <c r="D876" s="107">
        <v>0</v>
      </c>
      <c r="E876" s="107">
        <v>0</v>
      </c>
      <c r="F876" s="87" t="str">
        <f t="shared" si="16"/>
        <v>-</v>
      </c>
    </row>
    <row r="877" spans="1:6" s="21" customFormat="1" ht="12.75" customHeight="1" x14ac:dyDescent="0.2">
      <c r="A877" s="84" t="s">
        <v>1752</v>
      </c>
      <c r="B877" s="85" t="s">
        <v>1753</v>
      </c>
      <c r="C877" s="86" t="s">
        <v>1752</v>
      </c>
      <c r="D877" s="107">
        <v>0</v>
      </c>
      <c r="E877" s="107">
        <v>0</v>
      </c>
      <c r="F877" s="87" t="str">
        <f t="shared" si="16"/>
        <v>-</v>
      </c>
    </row>
    <row r="878" spans="1:6" s="21" customFormat="1" ht="12.75" customHeight="1" x14ac:dyDescent="0.2">
      <c r="A878" s="84" t="s">
        <v>1754</v>
      </c>
      <c r="B878" s="85" t="s">
        <v>1755</v>
      </c>
      <c r="C878" s="86" t="s">
        <v>1754</v>
      </c>
      <c r="D878" s="107">
        <v>0</v>
      </c>
      <c r="E878" s="107">
        <v>0</v>
      </c>
      <c r="F878" s="87" t="str">
        <f t="shared" si="16"/>
        <v>-</v>
      </c>
    </row>
    <row r="879" spans="1:6" s="21" customFormat="1" ht="22.9" customHeight="1" x14ac:dyDescent="0.2">
      <c r="A879" s="84" t="s">
        <v>1756</v>
      </c>
      <c r="B879" s="108" t="s">
        <v>1757</v>
      </c>
      <c r="C879" s="86" t="s">
        <v>1756</v>
      </c>
      <c r="D879" s="107">
        <v>0</v>
      </c>
      <c r="E879" s="107">
        <v>0</v>
      </c>
      <c r="F879" s="87" t="str">
        <f t="shared" si="16"/>
        <v>-</v>
      </c>
    </row>
    <row r="880" spans="1:6" s="21" customFormat="1" ht="22.9" customHeight="1" x14ac:dyDescent="0.2">
      <c r="A880" s="84" t="s">
        <v>1758</v>
      </c>
      <c r="B880" s="108" t="s">
        <v>1759</v>
      </c>
      <c r="C880" s="86" t="s">
        <v>1758</v>
      </c>
      <c r="D880" s="107">
        <v>0</v>
      </c>
      <c r="E880" s="107">
        <v>0</v>
      </c>
      <c r="F880" s="87" t="str">
        <f t="shared" si="16"/>
        <v>-</v>
      </c>
    </row>
    <row r="881" spans="1:6" s="21" customFormat="1" ht="22.9" customHeight="1" x14ac:dyDescent="0.2">
      <c r="A881" s="84" t="s">
        <v>1760</v>
      </c>
      <c r="B881" s="85" t="s">
        <v>1761</v>
      </c>
      <c r="C881" s="86" t="s">
        <v>1760</v>
      </c>
      <c r="D881" s="107">
        <v>0</v>
      </c>
      <c r="E881" s="107">
        <v>0</v>
      </c>
      <c r="F881" s="87" t="str">
        <f t="shared" si="16"/>
        <v>-</v>
      </c>
    </row>
    <row r="882" spans="1:6" s="21" customFormat="1" ht="22.9" customHeight="1" x14ac:dyDescent="0.2">
      <c r="A882" s="84" t="s">
        <v>1762</v>
      </c>
      <c r="B882" s="108" t="s">
        <v>1763</v>
      </c>
      <c r="C882" s="86" t="s">
        <v>1762</v>
      </c>
      <c r="D882" s="107">
        <v>0</v>
      </c>
      <c r="E882" s="107">
        <v>0</v>
      </c>
      <c r="F882" s="87" t="str">
        <f t="shared" si="16"/>
        <v>-</v>
      </c>
    </row>
    <row r="883" spans="1:6" s="21" customFormat="1" ht="22.9" customHeight="1" x14ac:dyDescent="0.2">
      <c r="A883" s="84" t="s">
        <v>1764</v>
      </c>
      <c r="B883" s="85" t="s">
        <v>1765</v>
      </c>
      <c r="C883" s="86" t="s">
        <v>1764</v>
      </c>
      <c r="D883" s="107">
        <v>0</v>
      </c>
      <c r="E883" s="107">
        <v>0</v>
      </c>
      <c r="F883" s="87" t="str">
        <f t="shared" si="16"/>
        <v>-</v>
      </c>
    </row>
    <row r="884" spans="1:6" s="21" customFormat="1" ht="12.75" customHeight="1" x14ac:dyDescent="0.2">
      <c r="A884" s="84" t="s">
        <v>1766</v>
      </c>
      <c r="B884" s="85" t="s">
        <v>1767</v>
      </c>
      <c r="C884" s="86" t="s">
        <v>1766</v>
      </c>
      <c r="D884" s="107">
        <v>0</v>
      </c>
      <c r="E884" s="107">
        <v>0</v>
      </c>
      <c r="F884" s="87" t="str">
        <f t="shared" si="16"/>
        <v>-</v>
      </c>
    </row>
    <row r="885" spans="1:6" s="21" customFormat="1" ht="12.75" customHeight="1" x14ac:dyDescent="0.2">
      <c r="A885" s="84" t="s">
        <v>1768</v>
      </c>
      <c r="B885" s="85" t="s">
        <v>1769</v>
      </c>
      <c r="C885" s="86" t="s">
        <v>1768</v>
      </c>
      <c r="D885" s="107">
        <v>0</v>
      </c>
      <c r="E885" s="107">
        <v>0</v>
      </c>
      <c r="F885" s="87" t="str">
        <f t="shared" si="16"/>
        <v>-</v>
      </c>
    </row>
    <row r="886" spans="1:6" s="21" customFormat="1" ht="12.75" customHeight="1" x14ac:dyDescent="0.2">
      <c r="A886" s="84" t="s">
        <v>1770</v>
      </c>
      <c r="B886" s="85" t="s">
        <v>1771</v>
      </c>
      <c r="C886" s="86" t="s">
        <v>1770</v>
      </c>
      <c r="D886" s="107">
        <v>0</v>
      </c>
      <c r="E886" s="107">
        <v>0</v>
      </c>
      <c r="F886" s="87" t="str">
        <f t="shared" si="16"/>
        <v>-</v>
      </c>
    </row>
    <row r="887" spans="1:6" s="21" customFormat="1" ht="12.75" customHeight="1" x14ac:dyDescent="0.2">
      <c r="A887" s="84" t="s">
        <v>1772</v>
      </c>
      <c r="B887" s="85" t="s">
        <v>1773</v>
      </c>
      <c r="C887" s="86" t="s">
        <v>1772</v>
      </c>
      <c r="D887" s="107">
        <v>0</v>
      </c>
      <c r="E887" s="107">
        <v>0</v>
      </c>
      <c r="F887" s="87" t="str">
        <f t="shared" si="16"/>
        <v>-</v>
      </c>
    </row>
    <row r="888" spans="1:6" s="21" customFormat="1" ht="12.75" customHeight="1" x14ac:dyDescent="0.2">
      <c r="A888" s="84" t="s">
        <v>1774</v>
      </c>
      <c r="B888" s="85" t="s">
        <v>1775</v>
      </c>
      <c r="C888" s="86" t="s">
        <v>1774</v>
      </c>
      <c r="D888" s="107">
        <v>0</v>
      </c>
      <c r="E888" s="107">
        <v>0</v>
      </c>
      <c r="F888" s="87" t="str">
        <f t="shared" si="16"/>
        <v>-</v>
      </c>
    </row>
    <row r="889" spans="1:6" s="21" customFormat="1" ht="12.75" customHeight="1" x14ac:dyDescent="0.2">
      <c r="A889" s="84" t="s">
        <v>1776</v>
      </c>
      <c r="B889" s="85" t="s">
        <v>1777</v>
      </c>
      <c r="C889" s="86" t="s">
        <v>1776</v>
      </c>
      <c r="D889" s="107">
        <v>0</v>
      </c>
      <c r="E889" s="107">
        <v>0</v>
      </c>
      <c r="F889" s="87" t="str">
        <f t="shared" si="16"/>
        <v>-</v>
      </c>
    </row>
    <row r="890" spans="1:6" s="21" customFormat="1" ht="12.75" customHeight="1" x14ac:dyDescent="0.2">
      <c r="A890" s="84" t="s">
        <v>1778</v>
      </c>
      <c r="B890" s="85" t="s">
        <v>1779</v>
      </c>
      <c r="C890" s="86" t="s">
        <v>1778</v>
      </c>
      <c r="D890" s="107">
        <v>0</v>
      </c>
      <c r="E890" s="107">
        <v>0</v>
      </c>
      <c r="F890" s="87" t="str">
        <f t="shared" si="16"/>
        <v>-</v>
      </c>
    </row>
    <row r="891" spans="1:6" s="21" customFormat="1" ht="12.75" customHeight="1" x14ac:dyDescent="0.2">
      <c r="A891" s="84" t="s">
        <v>1780</v>
      </c>
      <c r="B891" s="85" t="s">
        <v>1781</v>
      </c>
      <c r="C891" s="86" t="s">
        <v>1780</v>
      </c>
      <c r="D891" s="107">
        <v>0</v>
      </c>
      <c r="E891" s="107">
        <v>0</v>
      </c>
      <c r="F891" s="87" t="str">
        <f t="shared" si="16"/>
        <v>-</v>
      </c>
    </row>
    <row r="892" spans="1:6" s="21" customFormat="1" ht="12.75" customHeight="1" x14ac:dyDescent="0.2">
      <c r="A892" s="84" t="s">
        <v>1782</v>
      </c>
      <c r="B892" s="85" t="s">
        <v>1783</v>
      </c>
      <c r="C892" s="86" t="s">
        <v>1782</v>
      </c>
      <c r="D892" s="107">
        <v>0</v>
      </c>
      <c r="E892" s="107">
        <v>0</v>
      </c>
      <c r="F892" s="87" t="str">
        <f t="shared" si="16"/>
        <v>-</v>
      </c>
    </row>
    <row r="893" spans="1:6" s="21" customFormat="1" ht="12.75" customHeight="1" x14ac:dyDescent="0.2">
      <c r="A893" s="84" t="s">
        <v>1784</v>
      </c>
      <c r="B893" s="85" t="s">
        <v>1785</v>
      </c>
      <c r="C893" s="86" t="s">
        <v>1784</v>
      </c>
      <c r="D893" s="107">
        <v>0</v>
      </c>
      <c r="E893" s="107">
        <v>0</v>
      </c>
      <c r="F893" s="87" t="str">
        <f t="shared" si="16"/>
        <v>-</v>
      </c>
    </row>
    <row r="894" spans="1:6" s="21" customFormat="1" ht="12.75" customHeight="1" x14ac:dyDescent="0.2">
      <c r="A894" s="84" t="s">
        <v>1786</v>
      </c>
      <c r="B894" s="85" t="s">
        <v>1787</v>
      </c>
      <c r="C894" s="86" t="s">
        <v>1786</v>
      </c>
      <c r="D894" s="107">
        <v>0</v>
      </c>
      <c r="E894" s="107">
        <v>0</v>
      </c>
      <c r="F894" s="87" t="str">
        <f t="shared" si="16"/>
        <v>-</v>
      </c>
    </row>
    <row r="895" spans="1:6" s="21" customFormat="1" ht="12.75" customHeight="1" x14ac:dyDescent="0.2">
      <c r="A895" s="84" t="s">
        <v>1788</v>
      </c>
      <c r="B895" s="85" t="s">
        <v>1789</v>
      </c>
      <c r="C895" s="86" t="s">
        <v>1788</v>
      </c>
      <c r="D895" s="107">
        <v>0</v>
      </c>
      <c r="E895" s="107">
        <v>0</v>
      </c>
      <c r="F895" s="87" t="str">
        <f t="shared" si="16"/>
        <v>-</v>
      </c>
    </row>
    <row r="896" spans="1:6" s="21" customFormat="1" ht="22.9" customHeight="1" x14ac:dyDescent="0.2">
      <c r="A896" s="109" t="s">
        <v>1790</v>
      </c>
      <c r="B896" s="113" t="s">
        <v>1791</v>
      </c>
      <c r="C896" s="110" t="s">
        <v>1790</v>
      </c>
      <c r="D896" s="111">
        <v>0</v>
      </c>
      <c r="E896" s="111">
        <v>0</v>
      </c>
      <c r="F896" s="112" t="str">
        <f t="shared" si="16"/>
        <v>-</v>
      </c>
    </row>
    <row r="897" spans="1:6" s="21" customFormat="1" ht="22.9" customHeight="1" x14ac:dyDescent="0.2">
      <c r="A897" s="109" t="s">
        <v>1792</v>
      </c>
      <c r="B897" s="113" t="s">
        <v>1793</v>
      </c>
      <c r="C897" s="110" t="s">
        <v>1792</v>
      </c>
      <c r="D897" s="111">
        <v>0</v>
      </c>
      <c r="E897" s="111">
        <v>0</v>
      </c>
      <c r="F897" s="112" t="str">
        <f t="shared" si="16"/>
        <v>-</v>
      </c>
    </row>
    <row r="898" spans="1:6" s="21" customFormat="1" ht="12"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12"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12"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12" customHeight="1" x14ac:dyDescent="0.2">
      <c r="A912" s="109" t="s">
        <v>1822</v>
      </c>
      <c r="B912" s="106" t="s">
        <v>1823</v>
      </c>
      <c r="C912" s="110" t="s">
        <v>1822</v>
      </c>
      <c r="D912" s="111">
        <v>0</v>
      </c>
      <c r="E912" s="111">
        <v>0</v>
      </c>
      <c r="F912" s="112" t="str">
        <f t="shared" si="17"/>
        <v>-</v>
      </c>
    </row>
    <row r="913" spans="1:6" s="21" customFormat="1" ht="12" customHeight="1" x14ac:dyDescent="0.2">
      <c r="A913" s="109" t="s">
        <v>1824</v>
      </c>
      <c r="B913" s="106" t="s">
        <v>1825</v>
      </c>
      <c r="C913" s="110" t="s">
        <v>1824</v>
      </c>
      <c r="D913" s="111">
        <v>0</v>
      </c>
      <c r="E913" s="111">
        <v>0</v>
      </c>
      <c r="F913" s="112" t="str">
        <f t="shared" si="17"/>
        <v>-</v>
      </c>
    </row>
    <row r="914" spans="1:6" s="21" customFormat="1" ht="12" customHeight="1" x14ac:dyDescent="0.2">
      <c r="A914" s="109" t="s">
        <v>1826</v>
      </c>
      <c r="B914" s="106" t="s">
        <v>1827</v>
      </c>
      <c r="C914" s="110" t="s">
        <v>1826</v>
      </c>
      <c r="D914" s="111">
        <v>0</v>
      </c>
      <c r="E914" s="111">
        <v>0</v>
      </c>
      <c r="F914" s="112" t="str">
        <f t="shared" si="17"/>
        <v>-</v>
      </c>
    </row>
    <row r="915" spans="1:6" s="21" customFormat="1" ht="22.9" customHeight="1" x14ac:dyDescent="0.2">
      <c r="A915" s="109" t="s">
        <v>1828</v>
      </c>
      <c r="B915" s="106" t="s">
        <v>1829</v>
      </c>
      <c r="C915" s="110" t="s">
        <v>1828</v>
      </c>
      <c r="D915" s="111">
        <v>0</v>
      </c>
      <c r="E915" s="111">
        <v>0</v>
      </c>
      <c r="F915" s="112" t="str">
        <f t="shared" si="17"/>
        <v>-</v>
      </c>
    </row>
    <row r="916" spans="1:6" s="21" customFormat="1" ht="22.9" customHeight="1" x14ac:dyDescent="0.2">
      <c r="A916" s="109" t="s">
        <v>1830</v>
      </c>
      <c r="B916" s="113" t="s">
        <v>1831</v>
      </c>
      <c r="C916" s="110" t="s">
        <v>1830</v>
      </c>
      <c r="D916" s="111">
        <v>0</v>
      </c>
      <c r="E916" s="111">
        <v>0</v>
      </c>
      <c r="F916" s="112" t="str">
        <f t="shared" si="17"/>
        <v>-</v>
      </c>
    </row>
    <row r="917" spans="1:6" s="21" customFormat="1" ht="22.9"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2.9"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4" t="s">
        <v>1856</v>
      </c>
      <c r="B929" s="85" t="s">
        <v>1857</v>
      </c>
      <c r="C929" s="86" t="s">
        <v>1856</v>
      </c>
      <c r="D929" s="107">
        <v>0</v>
      </c>
      <c r="E929" s="107">
        <v>0</v>
      </c>
      <c r="F929" s="87" t="str">
        <f t="shared" si="17"/>
        <v>-</v>
      </c>
    </row>
    <row r="930" spans="1:6" s="21" customFormat="1" ht="12.75" customHeight="1" x14ac:dyDescent="0.2">
      <c r="A930" s="84" t="s">
        <v>1858</v>
      </c>
      <c r="B930" s="85" t="s">
        <v>1859</v>
      </c>
      <c r="C930" s="86" t="s">
        <v>1858</v>
      </c>
      <c r="D930" s="107">
        <v>0</v>
      </c>
      <c r="E930" s="107">
        <v>0</v>
      </c>
      <c r="F930" s="87" t="str">
        <f t="shared" si="17"/>
        <v>-</v>
      </c>
    </row>
    <row r="931" spans="1:6" s="21" customFormat="1" ht="12.75" customHeight="1" x14ac:dyDescent="0.2">
      <c r="A931" s="84" t="s">
        <v>1860</v>
      </c>
      <c r="B931" s="85" t="s">
        <v>1861</v>
      </c>
      <c r="C931" s="86" t="s">
        <v>1860</v>
      </c>
      <c r="D931" s="107">
        <v>0</v>
      </c>
      <c r="E931" s="107">
        <v>0</v>
      </c>
      <c r="F931" s="87" t="str">
        <f t="shared" si="17"/>
        <v>-</v>
      </c>
    </row>
    <row r="932" spans="1:6" s="21" customFormat="1" ht="12.75" customHeight="1" x14ac:dyDescent="0.2">
      <c r="A932" s="84" t="s">
        <v>1862</v>
      </c>
      <c r="B932" s="85" t="s">
        <v>1863</v>
      </c>
      <c r="C932" s="86" t="s">
        <v>1862</v>
      </c>
      <c r="D932" s="107">
        <v>0</v>
      </c>
      <c r="E932" s="107">
        <v>0</v>
      </c>
      <c r="F932" s="87" t="str">
        <f t="shared" si="17"/>
        <v>-</v>
      </c>
    </row>
    <row r="933" spans="1:6" s="21" customFormat="1" ht="12.75" customHeight="1" x14ac:dyDescent="0.2">
      <c r="A933" s="84" t="s">
        <v>1864</v>
      </c>
      <c r="B933" s="85" t="s">
        <v>1865</v>
      </c>
      <c r="C933" s="86" t="s">
        <v>1864</v>
      </c>
      <c r="D933" s="107">
        <v>0</v>
      </c>
      <c r="E933" s="107">
        <v>0</v>
      </c>
      <c r="F933" s="87" t="str">
        <f t="shared" si="17"/>
        <v>-</v>
      </c>
    </row>
    <row r="934" spans="1:6" s="21" customFormat="1" ht="12.75" customHeight="1" x14ac:dyDescent="0.2">
      <c r="A934" s="84" t="s">
        <v>1866</v>
      </c>
      <c r="B934" s="85" t="s">
        <v>1867</v>
      </c>
      <c r="C934" s="86" t="s">
        <v>1866</v>
      </c>
      <c r="D934" s="107">
        <v>0</v>
      </c>
      <c r="E934" s="107">
        <v>0</v>
      </c>
      <c r="F934" s="87" t="str">
        <f t="shared" si="17"/>
        <v>-</v>
      </c>
    </row>
    <row r="935" spans="1:6" s="21" customFormat="1" ht="12.75" customHeight="1" x14ac:dyDescent="0.2">
      <c r="A935" s="84" t="s">
        <v>1868</v>
      </c>
      <c r="B935" s="85" t="s">
        <v>1869</v>
      </c>
      <c r="C935" s="86" t="s">
        <v>1868</v>
      </c>
      <c r="D935" s="107">
        <v>0</v>
      </c>
      <c r="E935" s="107">
        <v>0</v>
      </c>
      <c r="F935" s="87" t="str">
        <f t="shared" si="17"/>
        <v>-</v>
      </c>
    </row>
    <row r="936" spans="1:6" s="21" customFormat="1" ht="12.75" customHeight="1" x14ac:dyDescent="0.2">
      <c r="A936" s="84" t="s">
        <v>1870</v>
      </c>
      <c r="B936" s="85" t="s">
        <v>1871</v>
      </c>
      <c r="C936" s="86" t="s">
        <v>1870</v>
      </c>
      <c r="D936" s="107">
        <v>0</v>
      </c>
      <c r="E936" s="107">
        <v>0</v>
      </c>
      <c r="F936" s="87" t="str">
        <f t="shared" si="17"/>
        <v>-</v>
      </c>
    </row>
    <row r="937" spans="1:6" s="21" customFormat="1" ht="22.9" customHeight="1" x14ac:dyDescent="0.2">
      <c r="A937" s="109" t="s">
        <v>1872</v>
      </c>
      <c r="B937" s="113" t="s">
        <v>1873</v>
      </c>
      <c r="C937" s="110" t="s">
        <v>1872</v>
      </c>
      <c r="D937" s="111">
        <v>0</v>
      </c>
      <c r="E937" s="111">
        <v>0</v>
      </c>
      <c r="F937" s="112" t="str">
        <f t="shared" si="17"/>
        <v>-</v>
      </c>
    </row>
    <row r="938" spans="1:6" s="21" customFormat="1" ht="22.9"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2.9"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6" t="s">
        <v>1885</v>
      </c>
      <c r="C943" s="86" t="s">
        <v>1884</v>
      </c>
      <c r="D943" s="107">
        <v>0</v>
      </c>
      <c r="E943" s="107">
        <v>0</v>
      </c>
      <c r="F943" s="87" t="str">
        <f t="shared" si="17"/>
        <v>-</v>
      </c>
    </row>
    <row r="944" spans="1:6" s="21" customFormat="1" ht="12.75" customHeight="1" x14ac:dyDescent="0.2">
      <c r="A944" s="84" t="s">
        <v>1886</v>
      </c>
      <c r="B944" s="85" t="s">
        <v>1887</v>
      </c>
      <c r="C944" s="86" t="s">
        <v>1886</v>
      </c>
      <c r="D944" s="107">
        <v>0</v>
      </c>
      <c r="E944" s="107">
        <v>0</v>
      </c>
      <c r="F944" s="87" t="str">
        <f t="shared" si="17"/>
        <v>-</v>
      </c>
    </row>
    <row r="945" spans="1:6" s="21" customFormat="1" ht="12" customHeight="1" x14ac:dyDescent="0.2">
      <c r="A945" s="84" t="s">
        <v>1888</v>
      </c>
      <c r="B945" s="85" t="s">
        <v>1889</v>
      </c>
      <c r="C945" s="86" t="s">
        <v>1888</v>
      </c>
      <c r="D945" s="107">
        <v>0</v>
      </c>
      <c r="E945" s="107">
        <v>0</v>
      </c>
      <c r="F945" s="87" t="str">
        <f t="shared" si="17"/>
        <v>-</v>
      </c>
    </row>
    <row r="946" spans="1:6" s="21" customFormat="1" ht="12.75" customHeight="1" x14ac:dyDescent="0.2">
      <c r="A946" s="84" t="s">
        <v>1890</v>
      </c>
      <c r="B946" s="85" t="s">
        <v>1891</v>
      </c>
      <c r="C946" s="86" t="s">
        <v>1890</v>
      </c>
      <c r="D946" s="107">
        <v>0</v>
      </c>
      <c r="E946" s="107">
        <v>0</v>
      </c>
      <c r="F946" s="87" t="str">
        <f t="shared" si="17"/>
        <v>-</v>
      </c>
    </row>
    <row r="947" spans="1:6" s="21" customFormat="1" ht="12.75" customHeight="1" x14ac:dyDescent="0.2">
      <c r="A947" s="84" t="s">
        <v>1892</v>
      </c>
      <c r="B947" s="85" t="s">
        <v>1893</v>
      </c>
      <c r="C947" s="86" t="s">
        <v>1892</v>
      </c>
      <c r="D947" s="107">
        <v>0</v>
      </c>
      <c r="E947" s="107">
        <v>0</v>
      </c>
      <c r="F947" s="87" t="str">
        <f t="shared" si="17"/>
        <v>-</v>
      </c>
    </row>
    <row r="948" spans="1:6" s="21" customFormat="1" ht="12" customHeight="1" x14ac:dyDescent="0.2">
      <c r="A948" s="84" t="s">
        <v>1894</v>
      </c>
      <c r="B948" s="85" t="s">
        <v>1895</v>
      </c>
      <c r="C948" s="86" t="s">
        <v>1894</v>
      </c>
      <c r="D948" s="107">
        <v>0</v>
      </c>
      <c r="E948" s="107">
        <v>0</v>
      </c>
      <c r="F948" s="87" t="str">
        <f t="shared" si="17"/>
        <v>-</v>
      </c>
    </row>
    <row r="949" spans="1:6" s="21" customFormat="1" ht="22.9" customHeight="1" x14ac:dyDescent="0.2">
      <c r="A949" s="84" t="s">
        <v>1896</v>
      </c>
      <c r="B949" s="85" t="s">
        <v>1897</v>
      </c>
      <c r="C949" s="86" t="s">
        <v>1896</v>
      </c>
      <c r="D949" s="107">
        <v>0</v>
      </c>
      <c r="E949" s="107">
        <v>0</v>
      </c>
      <c r="F949" s="87" t="str">
        <f t="shared" si="17"/>
        <v>-</v>
      </c>
    </row>
    <row r="950" spans="1:6" s="21" customFormat="1" ht="22.9" customHeight="1" x14ac:dyDescent="0.2">
      <c r="A950" s="84" t="s">
        <v>1898</v>
      </c>
      <c r="B950" s="108" t="s">
        <v>1899</v>
      </c>
      <c r="C950" s="86" t="s">
        <v>1898</v>
      </c>
      <c r="D950" s="107">
        <v>0</v>
      </c>
      <c r="E950" s="107">
        <v>0</v>
      </c>
      <c r="F950" s="87" t="str">
        <f t="shared" si="17"/>
        <v>-</v>
      </c>
    </row>
    <row r="951" spans="1:6" s="21" customFormat="1" ht="12" customHeight="1" x14ac:dyDescent="0.2">
      <c r="A951" s="84" t="s">
        <v>1900</v>
      </c>
      <c r="B951" s="85" t="s">
        <v>1901</v>
      </c>
      <c r="C951" s="86" t="s">
        <v>1900</v>
      </c>
      <c r="D951" s="107">
        <v>0</v>
      </c>
      <c r="E951" s="107">
        <v>0</v>
      </c>
      <c r="F951" s="87" t="str">
        <f t="shared" si="17"/>
        <v>-</v>
      </c>
    </row>
    <row r="952" spans="1:6" s="21" customFormat="1" ht="12" customHeight="1" x14ac:dyDescent="0.2">
      <c r="A952" s="84" t="s">
        <v>1902</v>
      </c>
      <c r="B952" s="85" t="s">
        <v>1903</v>
      </c>
      <c r="C952" s="86" t="s">
        <v>1902</v>
      </c>
      <c r="D952" s="107">
        <v>0</v>
      </c>
      <c r="E952" s="107">
        <v>0</v>
      </c>
      <c r="F952" s="87" t="str">
        <f t="shared" si="17"/>
        <v>-</v>
      </c>
    </row>
    <row r="953" spans="1:6" s="21" customFormat="1" ht="12.75" customHeight="1" x14ac:dyDescent="0.2">
      <c r="A953" s="84" t="s">
        <v>1904</v>
      </c>
      <c r="B953" s="85" t="s">
        <v>1905</v>
      </c>
      <c r="C953" s="86" t="s">
        <v>1904</v>
      </c>
      <c r="D953" s="107">
        <v>0</v>
      </c>
      <c r="E953" s="107">
        <v>0</v>
      </c>
      <c r="F953" s="87" t="str">
        <f t="shared" si="17"/>
        <v>-</v>
      </c>
    </row>
    <row r="954" spans="1:6" s="21" customFormat="1" ht="12.75" customHeight="1" x14ac:dyDescent="0.2">
      <c r="A954" s="84" t="s">
        <v>1906</v>
      </c>
      <c r="B954" s="85" t="s">
        <v>1907</v>
      </c>
      <c r="C954" s="86" t="s">
        <v>1906</v>
      </c>
      <c r="D954" s="107">
        <v>0</v>
      </c>
      <c r="E954" s="107">
        <v>0</v>
      </c>
      <c r="F954" s="87" t="str">
        <f t="shared" si="17"/>
        <v>-</v>
      </c>
    </row>
    <row r="955" spans="1:6" s="21" customFormat="1" ht="12.75" customHeight="1" x14ac:dyDescent="0.2">
      <c r="A955" s="84" t="s">
        <v>1908</v>
      </c>
      <c r="B955" s="85" t="s">
        <v>1909</v>
      </c>
      <c r="C955" s="86" t="s">
        <v>1908</v>
      </c>
      <c r="D955" s="107">
        <v>0</v>
      </c>
      <c r="E955" s="107">
        <v>0</v>
      </c>
      <c r="F955" s="87" t="str">
        <f t="shared" si="17"/>
        <v>-</v>
      </c>
    </row>
    <row r="956" spans="1:6" s="21" customFormat="1" ht="12.75" customHeight="1" x14ac:dyDescent="0.2">
      <c r="A956" s="84" t="s">
        <v>1910</v>
      </c>
      <c r="B956" s="85" t="s">
        <v>1911</v>
      </c>
      <c r="C956" s="86" t="s">
        <v>1910</v>
      </c>
      <c r="D956" s="107">
        <v>0</v>
      </c>
      <c r="E956" s="107">
        <v>0</v>
      </c>
      <c r="F956" s="87" t="str">
        <f t="shared" si="17"/>
        <v>-</v>
      </c>
    </row>
    <row r="957" spans="1:6" s="21" customFormat="1" ht="12.75" customHeight="1" x14ac:dyDescent="0.2">
      <c r="A957" s="84" t="s">
        <v>1912</v>
      </c>
      <c r="B957" s="85" t="s">
        <v>1913</v>
      </c>
      <c r="C957" s="86" t="s">
        <v>1912</v>
      </c>
      <c r="D957" s="107">
        <v>0</v>
      </c>
      <c r="E957" s="107">
        <v>0</v>
      </c>
      <c r="F957" s="87" t="str">
        <f t="shared" si="17"/>
        <v>-</v>
      </c>
    </row>
    <row r="958" spans="1:6" s="21" customFormat="1" ht="12.75" customHeight="1" x14ac:dyDescent="0.2">
      <c r="A958" s="84" t="s">
        <v>1914</v>
      </c>
      <c r="B958" s="85" t="s">
        <v>1915</v>
      </c>
      <c r="C958" s="86" t="s">
        <v>1914</v>
      </c>
      <c r="D958" s="107">
        <v>0</v>
      </c>
      <c r="E958" s="107">
        <v>0</v>
      </c>
      <c r="F958" s="87" t="str">
        <f t="shared" si="17"/>
        <v>-</v>
      </c>
    </row>
    <row r="959" spans="1:6" s="21" customFormat="1" ht="12.75" customHeight="1" x14ac:dyDescent="0.2">
      <c r="A959" s="84" t="s">
        <v>1916</v>
      </c>
      <c r="B959" s="85" t="s">
        <v>1917</v>
      </c>
      <c r="C959" s="86" t="s">
        <v>1916</v>
      </c>
      <c r="D959" s="107">
        <v>0</v>
      </c>
      <c r="E959" s="107">
        <v>0</v>
      </c>
      <c r="F959" s="87" t="str">
        <f t="shared" si="17"/>
        <v>-</v>
      </c>
    </row>
    <row r="960" spans="1:6" s="21" customFormat="1" ht="12.75" customHeight="1" x14ac:dyDescent="0.2">
      <c r="A960" s="84" t="s">
        <v>1918</v>
      </c>
      <c r="B960" s="85" t="s">
        <v>1919</v>
      </c>
      <c r="C960" s="86" t="s">
        <v>1918</v>
      </c>
      <c r="D960" s="107">
        <v>0</v>
      </c>
      <c r="E960" s="107">
        <v>0</v>
      </c>
      <c r="F960" s="87" t="str">
        <f t="shared" si="17"/>
        <v>-</v>
      </c>
    </row>
    <row r="961" spans="1:6" s="21" customFormat="1" ht="12.75" customHeight="1" x14ac:dyDescent="0.2">
      <c r="A961" s="84" t="s">
        <v>1920</v>
      </c>
      <c r="B961" s="85" t="s">
        <v>1921</v>
      </c>
      <c r="C961" s="86" t="s">
        <v>1920</v>
      </c>
      <c r="D961" s="107">
        <v>0</v>
      </c>
      <c r="E961" s="107">
        <v>0</v>
      </c>
      <c r="F961" s="87" t="str">
        <f t="shared" si="17"/>
        <v>-</v>
      </c>
    </row>
    <row r="962" spans="1:6" s="21" customFormat="1" ht="12.75" customHeight="1" x14ac:dyDescent="0.2">
      <c r="A962" s="84" t="s">
        <v>1922</v>
      </c>
      <c r="B962" s="85" t="s">
        <v>1923</v>
      </c>
      <c r="C962" s="86" t="s">
        <v>1922</v>
      </c>
      <c r="D962" s="107">
        <v>0</v>
      </c>
      <c r="E962" s="107">
        <v>0</v>
      </c>
      <c r="F962" s="87" t="str">
        <f t="shared" si="17"/>
        <v>-</v>
      </c>
    </row>
    <row r="963" spans="1:6" s="21" customFormat="1" ht="12.75" customHeight="1" x14ac:dyDescent="0.2">
      <c r="A963" s="84" t="s">
        <v>1924</v>
      </c>
      <c r="B963" s="85" t="s">
        <v>1925</v>
      </c>
      <c r="C963" s="86" t="s">
        <v>1924</v>
      </c>
      <c r="D963" s="107">
        <v>0</v>
      </c>
      <c r="E963" s="107">
        <v>0</v>
      </c>
      <c r="F963" s="87" t="str">
        <f t="shared" si="17"/>
        <v>-</v>
      </c>
    </row>
    <row r="964" spans="1:6" s="21" customFormat="1" ht="12.75" customHeight="1" x14ac:dyDescent="0.2">
      <c r="A964" s="84" t="s">
        <v>1926</v>
      </c>
      <c r="B964" s="85" t="s">
        <v>1927</v>
      </c>
      <c r="C964" s="86" t="s">
        <v>1926</v>
      </c>
      <c r="D964" s="107">
        <v>0</v>
      </c>
      <c r="E964" s="107">
        <v>0</v>
      </c>
      <c r="F964" s="87" t="str">
        <f t="shared" si="17"/>
        <v>-</v>
      </c>
    </row>
    <row r="965" spans="1:6" s="21" customFormat="1" ht="22.9" customHeight="1" x14ac:dyDescent="0.2">
      <c r="A965" s="84" t="s">
        <v>1928</v>
      </c>
      <c r="B965" s="106" t="s">
        <v>1929</v>
      </c>
      <c r="C965" s="86" t="s">
        <v>1928</v>
      </c>
      <c r="D965" s="107">
        <v>0</v>
      </c>
      <c r="E965" s="107">
        <v>0</v>
      </c>
      <c r="F965" s="87" t="str">
        <f t="shared" si="17"/>
        <v>-</v>
      </c>
    </row>
    <row r="966" spans="1:6" s="21" customFormat="1" ht="22.9"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12" customHeight="1" x14ac:dyDescent="0.2">
      <c r="A969" s="109" t="s">
        <v>1936</v>
      </c>
      <c r="B969" s="106" t="s">
        <v>1937</v>
      </c>
      <c r="C969" s="110" t="s">
        <v>1936</v>
      </c>
      <c r="D969" s="111">
        <v>0</v>
      </c>
      <c r="E969" s="111">
        <v>0</v>
      </c>
      <c r="F969" s="112" t="str">
        <f t="shared" si="17"/>
        <v>-</v>
      </c>
    </row>
    <row r="970" spans="1:6" s="21" customFormat="1" ht="12" customHeight="1" x14ac:dyDescent="0.2">
      <c r="A970" s="84" t="s">
        <v>1938</v>
      </c>
      <c r="B970" s="106" t="s">
        <v>1939</v>
      </c>
      <c r="C970" s="86" t="s">
        <v>1938</v>
      </c>
      <c r="D970" s="107">
        <v>0</v>
      </c>
      <c r="E970" s="107">
        <v>0</v>
      </c>
      <c r="F970" s="87" t="str">
        <f t="shared" si="17"/>
        <v>-</v>
      </c>
    </row>
    <row r="971" spans="1:6" s="21" customFormat="1" ht="12.75" customHeight="1" x14ac:dyDescent="0.2">
      <c r="A971" s="84" t="s">
        <v>1940</v>
      </c>
      <c r="B971" s="106" t="s">
        <v>1941</v>
      </c>
      <c r="C971" s="86" t="s">
        <v>1940</v>
      </c>
      <c r="D971" s="107">
        <v>0</v>
      </c>
      <c r="E971" s="107">
        <v>0</v>
      </c>
      <c r="F971" s="87" t="str">
        <f t="shared" si="17"/>
        <v>-</v>
      </c>
    </row>
    <row r="972" spans="1:6" s="21" customFormat="1" ht="12" customHeight="1" x14ac:dyDescent="0.2">
      <c r="A972" s="84" t="s">
        <v>1942</v>
      </c>
      <c r="B972" s="106" t="s">
        <v>1943</v>
      </c>
      <c r="C972" s="86" t="s">
        <v>1942</v>
      </c>
      <c r="D972" s="107">
        <v>0</v>
      </c>
      <c r="E972" s="107">
        <v>0</v>
      </c>
      <c r="F972" s="87" t="str">
        <f t="shared" si="17"/>
        <v>-</v>
      </c>
    </row>
    <row r="973" spans="1:6" s="21" customFormat="1" ht="22.9" customHeight="1" x14ac:dyDescent="0.2">
      <c r="A973" s="84" t="s">
        <v>1944</v>
      </c>
      <c r="B973" s="113" t="s">
        <v>1945</v>
      </c>
      <c r="C973" s="86" t="s">
        <v>1944</v>
      </c>
      <c r="D973" s="107">
        <v>0</v>
      </c>
      <c r="E973" s="107">
        <v>0</v>
      </c>
      <c r="F973" s="87" t="str">
        <f t="shared" ref="F973:F1009" si="18">IF(D973&lt;&gt;0,IF(E973/D973&gt;=100,"&gt;&gt;100",E973/D973*100),"-")</f>
        <v>-</v>
      </c>
    </row>
    <row r="974" spans="1:6" s="21" customFormat="1" ht="22.9" customHeight="1" x14ac:dyDescent="0.2">
      <c r="A974" s="109" t="s">
        <v>1946</v>
      </c>
      <c r="B974" s="113" t="s">
        <v>1947</v>
      </c>
      <c r="C974" s="110" t="s">
        <v>1946</v>
      </c>
      <c r="D974" s="111">
        <v>0</v>
      </c>
      <c r="E974" s="111">
        <v>0</v>
      </c>
      <c r="F974" s="112" t="str">
        <f t="shared" si="18"/>
        <v>-</v>
      </c>
    </row>
    <row r="975" spans="1:6" s="21" customFormat="1" ht="12" customHeight="1" x14ac:dyDescent="0.2">
      <c r="A975" s="109" t="s">
        <v>1948</v>
      </c>
      <c r="B975" s="106" t="s">
        <v>1949</v>
      </c>
      <c r="C975" s="110" t="s">
        <v>1948</v>
      </c>
      <c r="D975" s="111">
        <v>0</v>
      </c>
      <c r="E975" s="111">
        <v>0</v>
      </c>
      <c r="F975" s="112" t="str">
        <f t="shared" si="18"/>
        <v>-</v>
      </c>
    </row>
    <row r="976" spans="1:6" s="21" customFormat="1" ht="22.9" customHeight="1" x14ac:dyDescent="0.2">
      <c r="A976" s="109" t="s">
        <v>1950</v>
      </c>
      <c r="B976" s="113" t="s">
        <v>1951</v>
      </c>
      <c r="C976" s="110" t="s">
        <v>1950</v>
      </c>
      <c r="D976" s="111">
        <v>0</v>
      </c>
      <c r="E976" s="111">
        <v>0</v>
      </c>
      <c r="F976" s="112" t="str">
        <f t="shared" si="18"/>
        <v>-</v>
      </c>
    </row>
    <row r="977" spans="1:6" s="21" customFormat="1" ht="22.9" customHeight="1" x14ac:dyDescent="0.2">
      <c r="A977" s="109" t="s">
        <v>1952</v>
      </c>
      <c r="B977" s="106" t="s">
        <v>1953</v>
      </c>
      <c r="C977" s="110" t="s">
        <v>1952</v>
      </c>
      <c r="D977" s="111">
        <v>0</v>
      </c>
      <c r="E977" s="111">
        <v>0</v>
      </c>
      <c r="F977" s="112" t="str">
        <f t="shared" si="18"/>
        <v>-</v>
      </c>
    </row>
    <row r="978" spans="1:6" s="21" customFormat="1" ht="22.9" customHeight="1" x14ac:dyDescent="0.2">
      <c r="A978" s="109" t="s">
        <v>1954</v>
      </c>
      <c r="B978" s="106" t="s">
        <v>1955</v>
      </c>
      <c r="C978" s="110" t="s">
        <v>1954</v>
      </c>
      <c r="D978" s="111">
        <v>0</v>
      </c>
      <c r="E978" s="111">
        <v>0</v>
      </c>
      <c r="F978" s="112" t="str">
        <f t="shared" si="18"/>
        <v>-</v>
      </c>
    </row>
    <row r="979" spans="1:6" s="21" customFormat="1" ht="22.9" customHeight="1" x14ac:dyDescent="0.2">
      <c r="A979" s="109" t="s">
        <v>1956</v>
      </c>
      <c r="B979" s="113" t="s">
        <v>1957</v>
      </c>
      <c r="C979" s="110" t="s">
        <v>1956</v>
      </c>
      <c r="D979" s="111">
        <v>0</v>
      </c>
      <c r="E979" s="111">
        <v>0</v>
      </c>
      <c r="F979" s="112" t="str">
        <f t="shared" si="18"/>
        <v>-</v>
      </c>
    </row>
    <row r="980" spans="1:6" s="21" customFormat="1" ht="22.9" customHeight="1" x14ac:dyDescent="0.2">
      <c r="A980" s="109" t="s">
        <v>1958</v>
      </c>
      <c r="B980" s="106" t="s">
        <v>1959</v>
      </c>
      <c r="C980" s="110" t="s">
        <v>1958</v>
      </c>
      <c r="D980" s="111">
        <v>0</v>
      </c>
      <c r="E980" s="111">
        <v>0</v>
      </c>
      <c r="F980" s="112" t="str">
        <f t="shared" si="18"/>
        <v>-</v>
      </c>
    </row>
    <row r="981" spans="1:6" s="21" customFormat="1" ht="22.9" customHeight="1" x14ac:dyDescent="0.2">
      <c r="A981" s="109" t="s">
        <v>1960</v>
      </c>
      <c r="B981" s="106" t="s">
        <v>1961</v>
      </c>
      <c r="C981" s="110" t="s">
        <v>1960</v>
      </c>
      <c r="D981" s="111">
        <v>0</v>
      </c>
      <c r="E981" s="111">
        <v>0</v>
      </c>
      <c r="F981" s="112" t="str">
        <f t="shared" si="18"/>
        <v>-</v>
      </c>
    </row>
    <row r="982" spans="1:6" s="21" customFormat="1" ht="22.9" customHeight="1" x14ac:dyDescent="0.2">
      <c r="A982" s="109" t="s">
        <v>1962</v>
      </c>
      <c r="B982" s="106" t="s">
        <v>1963</v>
      </c>
      <c r="C982" s="110" t="s">
        <v>1962</v>
      </c>
      <c r="D982" s="111">
        <v>0</v>
      </c>
      <c r="E982" s="111">
        <v>0</v>
      </c>
      <c r="F982" s="112" t="str">
        <f t="shared" si="18"/>
        <v>-</v>
      </c>
    </row>
    <row r="983" spans="1:6" s="21" customFormat="1" ht="22.9" customHeight="1" x14ac:dyDescent="0.2">
      <c r="A983" s="109" t="s">
        <v>1964</v>
      </c>
      <c r="B983" s="106" t="s">
        <v>1965</v>
      </c>
      <c r="C983" s="110" t="s">
        <v>1964</v>
      </c>
      <c r="D983" s="111">
        <v>0</v>
      </c>
      <c r="E983" s="111">
        <v>0</v>
      </c>
      <c r="F983" s="112" t="str">
        <f t="shared" si="18"/>
        <v>-</v>
      </c>
    </row>
    <row r="984" spans="1:6" s="21" customFormat="1" ht="22.9" customHeight="1" x14ac:dyDescent="0.2">
      <c r="A984" s="109" t="s">
        <v>1966</v>
      </c>
      <c r="B984" s="106" t="s">
        <v>1967</v>
      </c>
      <c r="C984" s="110" t="s">
        <v>1966</v>
      </c>
      <c r="D984" s="111">
        <v>0</v>
      </c>
      <c r="E984" s="111">
        <v>0</v>
      </c>
      <c r="F984" s="112" t="str">
        <f t="shared" si="18"/>
        <v>-</v>
      </c>
    </row>
    <row r="985" spans="1:6" s="21" customFormat="1" ht="22.9" customHeight="1" x14ac:dyDescent="0.2">
      <c r="A985" s="109" t="s">
        <v>1968</v>
      </c>
      <c r="B985" s="106" t="s">
        <v>1969</v>
      </c>
      <c r="C985" s="110" t="s">
        <v>1968</v>
      </c>
      <c r="D985" s="111">
        <v>0</v>
      </c>
      <c r="E985" s="111">
        <v>0</v>
      </c>
      <c r="F985" s="112" t="str">
        <f t="shared" si="18"/>
        <v>-</v>
      </c>
    </row>
    <row r="986" spans="1:6" s="21" customFormat="1" ht="12" customHeight="1" x14ac:dyDescent="0.2">
      <c r="A986" s="109" t="s">
        <v>1970</v>
      </c>
      <c r="B986" s="106" t="s">
        <v>1971</v>
      </c>
      <c r="C986" s="110" t="s">
        <v>1970</v>
      </c>
      <c r="D986" s="111">
        <v>0</v>
      </c>
      <c r="E986" s="111">
        <v>0</v>
      </c>
      <c r="F986" s="112" t="str">
        <f t="shared" si="18"/>
        <v>-</v>
      </c>
    </row>
    <row r="987" spans="1:6" s="21" customFormat="1" ht="12"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2.9" customHeight="1" x14ac:dyDescent="0.2">
      <c r="A989" s="109" t="s">
        <v>1976</v>
      </c>
      <c r="B989" s="113" t="s">
        <v>1977</v>
      </c>
      <c r="C989" s="110" t="s">
        <v>1976</v>
      </c>
      <c r="D989" s="111">
        <v>0</v>
      </c>
      <c r="E989" s="111">
        <v>0</v>
      </c>
      <c r="F989" s="112" t="str">
        <f t="shared" si="18"/>
        <v>-</v>
      </c>
    </row>
    <row r="990" spans="1:6" s="21" customFormat="1" ht="22.9" customHeight="1" x14ac:dyDescent="0.2">
      <c r="A990" s="109" t="s">
        <v>1978</v>
      </c>
      <c r="B990" s="113" t="s">
        <v>1979</v>
      </c>
      <c r="C990" s="110" t="s">
        <v>1978</v>
      </c>
      <c r="D990" s="111">
        <v>0</v>
      </c>
      <c r="E990" s="111">
        <v>0</v>
      </c>
      <c r="F990" s="112" t="str">
        <f t="shared" si="18"/>
        <v>-</v>
      </c>
    </row>
    <row r="991" spans="1:6" s="21" customFormat="1" ht="22.9" customHeight="1" x14ac:dyDescent="0.2">
      <c r="A991" s="109" t="s">
        <v>1980</v>
      </c>
      <c r="B991" s="113" t="s">
        <v>1981</v>
      </c>
      <c r="C991" s="110" t="s">
        <v>1980</v>
      </c>
      <c r="D991" s="111">
        <v>0</v>
      </c>
      <c r="E991" s="111">
        <v>0</v>
      </c>
      <c r="F991" s="112" t="str">
        <f t="shared" si="18"/>
        <v>-</v>
      </c>
    </row>
    <row r="992" spans="1:6" s="21" customFormat="1" ht="22.9"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2.9"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12" customHeight="1" x14ac:dyDescent="0.2">
      <c r="A1003" s="109" t="s">
        <v>2004</v>
      </c>
      <c r="B1003" s="106" t="s">
        <v>2005</v>
      </c>
      <c r="C1003" s="110" t="s">
        <v>2004</v>
      </c>
      <c r="D1003" s="111">
        <v>0</v>
      </c>
      <c r="E1003" s="111">
        <v>0</v>
      </c>
      <c r="F1003" s="112" t="str">
        <f t="shared" si="18"/>
        <v>-</v>
      </c>
    </row>
    <row r="1004" spans="1:6" s="21" customFormat="1" ht="12" customHeight="1" x14ac:dyDescent="0.2">
      <c r="A1004" s="109" t="s">
        <v>2006</v>
      </c>
      <c r="B1004" s="106" t="s">
        <v>2007</v>
      </c>
      <c r="C1004" s="110" t="s">
        <v>2006</v>
      </c>
      <c r="D1004" s="111">
        <v>0</v>
      </c>
      <c r="E1004" s="111">
        <v>0</v>
      </c>
      <c r="F1004" s="112" t="str">
        <f t="shared" si="18"/>
        <v>-</v>
      </c>
    </row>
    <row r="1005" spans="1:6" s="21" customFormat="1" ht="22.9" customHeight="1" x14ac:dyDescent="0.2">
      <c r="A1005" s="109" t="s">
        <v>2008</v>
      </c>
      <c r="B1005" s="106" t="s">
        <v>2009</v>
      </c>
      <c r="C1005" s="110" t="s">
        <v>2008</v>
      </c>
      <c r="D1005" s="111">
        <v>0</v>
      </c>
      <c r="E1005" s="111">
        <v>0</v>
      </c>
      <c r="F1005" s="112" t="str">
        <f t="shared" si="18"/>
        <v>-</v>
      </c>
    </row>
    <row r="1006" spans="1:6" s="21" customFormat="1" ht="22.9" customHeight="1" x14ac:dyDescent="0.2">
      <c r="A1006" s="109" t="s">
        <v>2010</v>
      </c>
      <c r="B1006" s="106" t="s">
        <v>2011</v>
      </c>
      <c r="C1006" s="110" t="s">
        <v>2010</v>
      </c>
      <c r="D1006" s="111">
        <v>0</v>
      </c>
      <c r="E1006" s="111">
        <v>0</v>
      </c>
      <c r="F1006" s="112" t="str">
        <f t="shared" si="18"/>
        <v>-</v>
      </c>
    </row>
    <row r="1007" spans="1:6" s="21" customFormat="1" ht="22.9" customHeight="1" x14ac:dyDescent="0.2">
      <c r="A1007" s="109" t="s">
        <v>2012</v>
      </c>
      <c r="B1007" s="106" t="s">
        <v>2013</v>
      </c>
      <c r="C1007" s="110" t="s">
        <v>2012</v>
      </c>
      <c r="D1007" s="111">
        <v>0</v>
      </c>
      <c r="E1007" s="111">
        <v>0</v>
      </c>
      <c r="F1007" s="112" t="str">
        <f t="shared" si="18"/>
        <v>-</v>
      </c>
    </row>
    <row r="1008" spans="1:6" s="21" customFormat="1" ht="22.9" customHeight="1" x14ac:dyDescent="0.2">
      <c r="A1008" s="109" t="s">
        <v>2014</v>
      </c>
      <c r="B1008" s="106" t="s">
        <v>2015</v>
      </c>
      <c r="C1008" s="110" t="s">
        <v>2014</v>
      </c>
      <c r="D1008" s="111">
        <v>0</v>
      </c>
      <c r="E1008" s="111">
        <v>0</v>
      </c>
      <c r="F1008" s="112" t="str">
        <f t="shared" si="18"/>
        <v>-</v>
      </c>
    </row>
    <row r="1009" spans="1:6" s="21" customFormat="1" ht="22.9"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0" t="s">
        <v>2018</v>
      </c>
      <c r="B1010" s="331"/>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24"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12" customHeight="1" x14ac:dyDescent="0.2">
      <c r="A1013" s="109" t="s">
        <v>2024</v>
      </c>
      <c r="B1013" s="106" t="s">
        <v>2025</v>
      </c>
      <c r="C1013" s="110" t="s">
        <v>2024</v>
      </c>
      <c r="D1013" s="140">
        <v>0</v>
      </c>
      <c r="E1013" s="140">
        <v>0</v>
      </c>
      <c r="F1013" s="112" t="str">
        <f t="shared" si="19"/>
        <v>-</v>
      </c>
    </row>
    <row r="1014" spans="1:6" s="21" customFormat="1" ht="22.9" customHeight="1" x14ac:dyDescent="0.2">
      <c r="A1014" s="109" t="s">
        <v>2026</v>
      </c>
      <c r="B1014" s="106" t="s">
        <v>2027</v>
      </c>
      <c r="C1014" s="110" t="s">
        <v>2026</v>
      </c>
      <c r="D1014" s="140">
        <v>0</v>
      </c>
      <c r="E1014" s="140">
        <v>0</v>
      </c>
      <c r="F1014" s="112" t="str">
        <f t="shared" si="19"/>
        <v>-</v>
      </c>
    </row>
    <row r="1015" spans="1:6" s="21" customFormat="1" ht="22.9"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2.9"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339" sqref="D33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5" width="14.42578125" style="152" customWidth="1"/>
    <col min="26" max="16384" width="14.42578125" style="152"/>
  </cols>
  <sheetData>
    <row r="1" spans="1:24" s="82" customFormat="1" ht="44.25" customHeight="1" x14ac:dyDescent="0.2">
      <c r="A1" s="88" t="s">
        <v>57</v>
      </c>
      <c r="B1" s="89" t="s">
        <v>58</v>
      </c>
      <c r="C1" s="88" t="s">
        <v>33</v>
      </c>
      <c r="D1" s="90" t="s">
        <v>34</v>
      </c>
      <c r="E1" s="88" t="s">
        <v>59</v>
      </c>
      <c r="F1" s="91" t="s">
        <v>37</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964897.46999999986</v>
      </c>
      <c r="E6" s="167">
        <f>E7+E69</f>
        <v>981436.90999999992</v>
      </c>
      <c r="F6" s="168">
        <f t="shared" ref="F6:F37" si="0">IF(D6&gt;0,IF(E6/D6&gt;=100,"&gt;&gt;100",E6/D6*100),"-")</f>
        <v>101.71411372858093</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6" t="s">
        <v>2043</v>
      </c>
      <c r="C7" s="169" t="s">
        <v>2044</v>
      </c>
      <c r="D7" s="170">
        <f>D8+D12+D51+D52+D56+D63</f>
        <v>857772.3899999999</v>
      </c>
      <c r="E7" s="170">
        <f>E8+E12+E51+E52+E56+E63</f>
        <v>833101.15999999992</v>
      </c>
      <c r="F7" s="112">
        <f t="shared" si="0"/>
        <v>97.123802271136285</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6" t="s">
        <v>2046</v>
      </c>
      <c r="C8" s="169" t="s">
        <v>2045</v>
      </c>
      <c r="D8" s="170">
        <f>D9+D10-D11</f>
        <v>13830.92</v>
      </c>
      <c r="E8" s="170">
        <f>E9+E10-E11</f>
        <v>13830.92</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6" t="s">
        <v>2048</v>
      </c>
      <c r="C9" s="169" t="s">
        <v>2047</v>
      </c>
      <c r="D9" s="111">
        <v>1636.02</v>
      </c>
      <c r="E9" s="111">
        <v>1636.02</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6" t="s">
        <v>2050</v>
      </c>
      <c r="C10" s="169" t="s">
        <v>2049</v>
      </c>
      <c r="D10" s="111">
        <v>12194.9</v>
      </c>
      <c r="E10" s="111">
        <v>12194.9</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6"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9" customHeight="1" x14ac:dyDescent="0.2">
      <c r="A12" s="109" t="s">
        <v>2053</v>
      </c>
      <c r="B12" s="106" t="s">
        <v>2054</v>
      </c>
      <c r="C12" s="169" t="s">
        <v>2053</v>
      </c>
      <c r="D12" s="170">
        <f>D13+D19+D29+D35+D41+D45</f>
        <v>843941.46999999986</v>
      </c>
      <c r="E12" s="170">
        <f>E13+E19+E29+E35+E41+E45</f>
        <v>819270.23999999987</v>
      </c>
      <c r="F12" s="112">
        <f t="shared" si="0"/>
        <v>97.07666575503157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6" t="s">
        <v>2056</v>
      </c>
      <c r="C13" s="169" t="s">
        <v>2055</v>
      </c>
      <c r="D13" s="170">
        <f>SUM(D14:D17)-D18</f>
        <v>774425.3899999999</v>
      </c>
      <c r="E13" s="170">
        <f>SUM(E14:E17)-E18</f>
        <v>755741.1</v>
      </c>
      <c r="F13" s="112">
        <f t="shared" si="0"/>
        <v>97.587335043340985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6"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6" t="s">
        <v>689</v>
      </c>
      <c r="C15" s="169" t="s">
        <v>2058</v>
      </c>
      <c r="D15" s="111">
        <v>1494742.95</v>
      </c>
      <c r="E15" s="111">
        <v>1494742.95</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6"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6"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6" t="s">
        <v>2062</v>
      </c>
      <c r="C18" s="169" t="s">
        <v>2061</v>
      </c>
      <c r="D18" s="111">
        <v>720317.56</v>
      </c>
      <c r="E18" s="111">
        <v>739001.85</v>
      </c>
      <c r="F18" s="112">
        <f t="shared" si="0"/>
        <v>102.59389622543699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6" t="s">
        <v>2064</v>
      </c>
      <c r="C19" s="169" t="s">
        <v>2063</v>
      </c>
      <c r="D19" s="170">
        <f>SUM(D20:D27)-D28</f>
        <v>34139.510000000009</v>
      </c>
      <c r="E19" s="170">
        <f>SUM(E20:E27)-E28</f>
        <v>27722.570000000007</v>
      </c>
      <c r="F19" s="112">
        <f t="shared" si="0"/>
        <v>81.203772403294593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6" t="s">
        <v>697</v>
      </c>
      <c r="C20" s="169" t="s">
        <v>2065</v>
      </c>
      <c r="D20" s="111">
        <v>176784.3</v>
      </c>
      <c r="E20" s="111">
        <v>179447.5</v>
      </c>
      <c r="F20" s="112">
        <f t="shared" si="0"/>
        <v>101.50646861740552</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6" t="s">
        <v>790</v>
      </c>
      <c r="C21" s="169" t="s">
        <v>2066</v>
      </c>
      <c r="D21" s="111">
        <v>16527.689999999999</v>
      </c>
      <c r="E21" s="111">
        <v>16527.689999999999</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6" t="s">
        <v>701</v>
      </c>
      <c r="C22" s="169" t="s">
        <v>2067</v>
      </c>
      <c r="D22" s="111">
        <v>24337.82</v>
      </c>
      <c r="E22" s="111">
        <v>24607.1</v>
      </c>
      <c r="F22" s="112">
        <f t="shared" si="0"/>
        <v>101.10642613019571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6" t="s">
        <v>703</v>
      </c>
      <c r="C23" s="169" t="s">
        <v>2068</v>
      </c>
      <c r="D23" s="111">
        <v>2661.15</v>
      </c>
      <c r="E23" s="111">
        <v>2661.15</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6" t="s">
        <v>2070</v>
      </c>
      <c r="C24" s="169" t="s">
        <v>2069</v>
      </c>
      <c r="D24" s="111">
        <v>3210.78</v>
      </c>
      <c r="E24" s="111">
        <v>3210.78</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6" t="s">
        <v>707</v>
      </c>
      <c r="C25" s="169" t="s">
        <v>2071</v>
      </c>
      <c r="D25" s="111">
        <v>19917.21</v>
      </c>
      <c r="E25" s="111">
        <v>19917.21</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6" t="s">
        <v>709</v>
      </c>
      <c r="C26" s="169" t="s">
        <v>2072</v>
      </c>
      <c r="D26" s="111">
        <v>48882.3</v>
      </c>
      <c r="E26" s="111">
        <v>49682.32</v>
      </c>
      <c r="F26" s="112">
        <f t="shared" si="0"/>
        <v>101.6366251178852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6"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6" t="s">
        <v>2075</v>
      </c>
      <c r="C28" s="169" t="s">
        <v>2074</v>
      </c>
      <c r="D28" s="111">
        <v>258181.74</v>
      </c>
      <c r="E28" s="111">
        <v>268331.18</v>
      </c>
      <c r="F28" s="112">
        <f t="shared" si="0"/>
        <v>103.93112231717086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6"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6" t="s">
        <v>715</v>
      </c>
      <c r="C30" s="169" t="s">
        <v>2078</v>
      </c>
      <c r="D30" s="111">
        <v>16422.759999999998</v>
      </c>
      <c r="E30" s="111">
        <v>16422.759999999998</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6"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6"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6"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6" t="s">
        <v>2084</v>
      </c>
      <c r="C34" s="169" t="s">
        <v>2083</v>
      </c>
      <c r="D34" s="111">
        <v>16422.759999999998</v>
      </c>
      <c r="E34" s="111">
        <v>16422.759999999998</v>
      </c>
      <c r="F34" s="112">
        <f t="shared" si="0"/>
        <v>100</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
      <c r="A35" s="171" t="s">
        <v>2085</v>
      </c>
      <c r="B35" s="106" t="s">
        <v>2086</v>
      </c>
      <c r="C35" s="169" t="s">
        <v>2085</v>
      </c>
      <c r="D35" s="170">
        <f>SUM(D36:D39)-D40</f>
        <v>35376.569999999992</v>
      </c>
      <c r="E35" s="170">
        <f>SUM(E36:E39)-E40</f>
        <v>35806.569999999992</v>
      </c>
      <c r="F35" s="112">
        <f t="shared" si="0"/>
        <v>101.21549375759153</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6" t="s">
        <v>806</v>
      </c>
      <c r="C36" s="169" t="s">
        <v>2087</v>
      </c>
      <c r="D36" s="111">
        <v>62894.34</v>
      </c>
      <c r="E36" s="111">
        <v>63324.34</v>
      </c>
      <c r="F36" s="112">
        <f t="shared" si="0"/>
        <v>100.68368632217144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6" t="s">
        <v>727</v>
      </c>
      <c r="C37" s="169" t="s">
        <v>2088</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6"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6"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6" t="s">
        <v>2092</v>
      </c>
      <c r="C40" s="169" t="s">
        <v>2091</v>
      </c>
      <c r="D40" s="111">
        <v>27517.77</v>
      </c>
      <c r="E40" s="111">
        <v>27517.77</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6"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6"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6"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6"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6" t="s">
        <v>2100</v>
      </c>
      <c r="C45" s="169" t="s">
        <v>2099</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6"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6" t="s">
        <v>2103</v>
      </c>
      <c r="C47" s="169" t="s">
        <v>2102</v>
      </c>
      <c r="D47" s="111">
        <v>1411.91</v>
      </c>
      <c r="E47" s="111">
        <v>1411.91</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6"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6"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6" t="s">
        <v>2107</v>
      </c>
      <c r="C50" s="169" t="s">
        <v>2106</v>
      </c>
      <c r="D50" s="111">
        <v>1411.91</v>
      </c>
      <c r="E50" s="111">
        <v>1411.91</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6"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6" t="s">
        <v>2113</v>
      </c>
      <c r="C53" s="169" t="s">
        <v>2112</v>
      </c>
      <c r="D53" s="111">
        <v>53945.29</v>
      </c>
      <c r="E53" s="111">
        <v>53945.29</v>
      </c>
      <c r="F53" s="112">
        <f t="shared" si="1"/>
        <v>100</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6" t="s">
        <v>2115</v>
      </c>
      <c r="C54" s="169" t="s">
        <v>2114</v>
      </c>
      <c r="D54" s="111">
        <v>0</v>
      </c>
      <c r="E54" s="111">
        <v>0</v>
      </c>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6" t="s">
        <v>2117</v>
      </c>
      <c r="C55" s="169" t="s">
        <v>2116</v>
      </c>
      <c r="D55" s="111">
        <v>53945.29</v>
      </c>
      <c r="E55" s="111">
        <v>53945.29</v>
      </c>
      <c r="F55" s="112">
        <f t="shared" si="1"/>
        <v>100</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6"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6" t="s">
        <v>2121</v>
      </c>
      <c r="C57" s="169"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6"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6"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6"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6"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6"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6"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6"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6"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6"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
      <c r="A68" s="109" t="s">
        <v>2142</v>
      </c>
      <c r="B68" s="106"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6" t="s">
        <v>2145</v>
      </c>
      <c r="C69" s="169" t="s">
        <v>2144</v>
      </c>
      <c r="D69" s="170">
        <f>D70+D82+D88+D119+D135+D147+D165+D171</f>
        <v>107125.08</v>
      </c>
      <c r="E69" s="170">
        <f>E70+E82+E88+E119+E135+E147+E165+E171</f>
        <v>148335.75</v>
      </c>
      <c r="F69" s="112">
        <f t="shared" si="1"/>
        <v>138.46967488845749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6" t="s">
        <v>2146</v>
      </c>
      <c r="C70" s="169" t="s">
        <v>1303</v>
      </c>
      <c r="D70" s="170">
        <f>+D71+D76+D80+D81</f>
        <v>8670.7000000000007</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6" t="s">
        <v>2148</v>
      </c>
      <c r="C71" s="169" t="s">
        <v>2147</v>
      </c>
      <c r="D71" s="170">
        <f>SUM(D72:D75)</f>
        <v>8670.7000000000007</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6"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6" t="s">
        <v>2152</v>
      </c>
      <c r="C73" s="169" t="s">
        <v>2151</v>
      </c>
      <c r="D73" s="111">
        <v>8670.7000000000007</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6"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6"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9" customHeight="1" x14ac:dyDescent="0.2">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6"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6"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6"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6"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6"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9" customHeight="1" x14ac:dyDescent="0.2">
      <c r="A82" s="109" t="s">
        <v>2169</v>
      </c>
      <c r="B82" s="106" t="s">
        <v>2170</v>
      </c>
      <c r="C82" s="169" t="s">
        <v>2169</v>
      </c>
      <c r="D82" s="170">
        <f>SUM(D83:D85)-D86+D87</f>
        <v>2877.5899999999997</v>
      </c>
      <c r="E82" s="170">
        <f>SUM(E83:E85)-E86+E87</f>
        <v>13294.550000000001</v>
      </c>
      <c r="F82" s="112">
        <f t="shared" si="2"/>
        <v>462.00292605965416</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6"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6"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6" t="s">
        <v>2176</v>
      </c>
      <c r="C85" s="169" t="s">
        <v>2175</v>
      </c>
      <c r="D85" s="111">
        <v>296.91000000000003</v>
      </c>
      <c r="E85" s="111">
        <v>466.19</v>
      </c>
      <c r="F85" s="112">
        <f t="shared" si="2"/>
        <v>157.01390993903874</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
      <c r="A86" s="109" t="s">
        <v>2177</v>
      </c>
      <c r="B86" s="106"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6" t="s">
        <v>2180</v>
      </c>
      <c r="C87" s="169" t="s">
        <v>2179</v>
      </c>
      <c r="D87" s="111">
        <v>2580.6799999999998</v>
      </c>
      <c r="E87" s="111">
        <v>12828.36</v>
      </c>
      <c r="F87" s="112">
        <f t="shared" si="2"/>
        <v>497.09223925477011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6"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15" customHeight="1" x14ac:dyDescent="0.2">
      <c r="A89" s="109"/>
      <c r="B89" s="106"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6"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6"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6"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6"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6"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6"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6"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6"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6"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6"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6"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6"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6"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6"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6"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6"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9" customHeight="1" x14ac:dyDescent="0.2">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6"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6"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6"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6"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6"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6"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6"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6"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6"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6"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6"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6"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6"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6"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6"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6"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6"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6"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6"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6"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6"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6"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6"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6"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6"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6"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
      <c r="A136" s="109"/>
      <c r="B136" s="106"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6"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6"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6"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6"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9"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6"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6"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6"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6"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6" t="s">
        <v>2286</v>
      </c>
      <c r="C147" s="169" t="s">
        <v>2285</v>
      </c>
      <c r="D147" s="170">
        <f>SUM(D148:D150)+SUM(D159:D163)-D164</f>
        <v>2860.58</v>
      </c>
      <c r="E147" s="170">
        <f>SUM(E148:E150)+SUM(E159:E163)-E164</f>
        <v>135041.20000000001</v>
      </c>
      <c r="F147" s="112">
        <f t="shared" si="4"/>
        <v>4720.762922204588</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6"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6"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9" customHeight="1" x14ac:dyDescent="0.2">
      <c r="A150" s="109" t="s">
        <v>2291</v>
      </c>
      <c r="B150" s="106" t="s">
        <v>2292</v>
      </c>
      <c r="C150" s="169" t="s">
        <v>2291</v>
      </c>
      <c r="D150" s="170">
        <f>SUM(D151:D158)</f>
        <v>0</v>
      </c>
      <c r="E150" s="170">
        <f>SUM(E151:E158)</f>
        <v>112563.59</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6"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6"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9" customHeight="1" x14ac:dyDescent="0.2">
      <c r="A153" s="109" t="s">
        <v>2297</v>
      </c>
      <c r="B153" s="106"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6"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9" customHeight="1" x14ac:dyDescent="0.2">
      <c r="A155" s="109" t="s">
        <v>2301</v>
      </c>
      <c r="B155" s="106"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9" customHeight="1" x14ac:dyDescent="0.2">
      <c r="A156" s="109" t="s">
        <v>2303</v>
      </c>
      <c r="B156" s="106" t="s">
        <v>2304</v>
      </c>
      <c r="C156" s="169" t="s">
        <v>2303</v>
      </c>
      <c r="D156" s="111">
        <v>0</v>
      </c>
      <c r="E156" s="111">
        <v>107764.39</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9" customHeight="1" x14ac:dyDescent="0.2">
      <c r="A157" s="109" t="s">
        <v>2305</v>
      </c>
      <c r="B157" s="106"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69" t="s">
        <v>2307</v>
      </c>
      <c r="D158" s="111">
        <v>0</v>
      </c>
      <c r="E158" s="111">
        <v>4799.2</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6"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9" customHeight="1" x14ac:dyDescent="0.2">
      <c r="A160" s="109" t="s">
        <v>2311</v>
      </c>
      <c r="B160" s="113" t="s">
        <v>2312</v>
      </c>
      <c r="C160" s="169" t="s">
        <v>2311</v>
      </c>
      <c r="D160" s="111">
        <v>541.9</v>
      </c>
      <c r="E160" s="111">
        <v>1033.94</v>
      </c>
      <c r="F160" s="112">
        <f t="shared" si="4"/>
        <v>190.79904041336042</v>
      </c>
      <c r="G160" s="153"/>
      <c r="H160" s="153"/>
      <c r="I160" s="153"/>
      <c r="J160" s="153"/>
      <c r="K160" s="153"/>
      <c r="L160" s="153"/>
      <c r="M160" s="153"/>
      <c r="N160" s="153"/>
      <c r="O160" s="153"/>
      <c r="P160" s="153"/>
      <c r="Q160" s="153"/>
      <c r="R160" s="153"/>
      <c r="S160" s="153"/>
      <c r="T160" s="153"/>
      <c r="U160" s="153"/>
      <c r="V160" s="153"/>
      <c r="W160" s="153"/>
    </row>
    <row r="161" spans="1:23" s="21" customFormat="1" ht="22.9" customHeight="1" x14ac:dyDescent="0.2">
      <c r="A161" s="109" t="s">
        <v>2313</v>
      </c>
      <c r="B161" s="106" t="s">
        <v>2314</v>
      </c>
      <c r="C161" s="169" t="s">
        <v>2313</v>
      </c>
      <c r="D161" s="111">
        <v>2849.83</v>
      </c>
      <c r="E161" s="111">
        <v>1058.08</v>
      </c>
      <c r="F161" s="112">
        <f t="shared" si="4"/>
        <v>37.127828677500055</v>
      </c>
      <c r="G161" s="153"/>
      <c r="H161" s="153"/>
      <c r="I161" s="153"/>
      <c r="J161" s="153"/>
      <c r="K161" s="153"/>
      <c r="L161" s="153"/>
      <c r="M161" s="153"/>
      <c r="N161" s="153"/>
      <c r="O161" s="153"/>
      <c r="P161" s="153"/>
      <c r="Q161" s="153"/>
      <c r="R161" s="153"/>
      <c r="S161" s="153"/>
      <c r="T161" s="153"/>
      <c r="U161" s="153"/>
      <c r="V161" s="153"/>
      <c r="W161" s="153"/>
    </row>
    <row r="162" spans="1:23" s="21" customFormat="1" ht="22.9" customHeight="1" x14ac:dyDescent="0.2">
      <c r="A162" s="109" t="s">
        <v>2315</v>
      </c>
      <c r="B162" s="106" t="s">
        <v>2316</v>
      </c>
      <c r="C162" s="169" t="s">
        <v>2315</v>
      </c>
      <c r="D162" s="111">
        <v>0</v>
      </c>
      <c r="E162" s="111">
        <v>20916.740000000002</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6"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6" t="s">
        <v>2320</v>
      </c>
      <c r="C164" s="169" t="s">
        <v>2319</v>
      </c>
      <c r="D164" s="111">
        <v>531.15</v>
      </c>
      <c r="E164" s="111">
        <v>531.15</v>
      </c>
      <c r="F164" s="112">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6"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6"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6"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6"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6"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6"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9" customHeight="1" x14ac:dyDescent="0.2">
      <c r="A171" s="109" t="s">
        <v>1300</v>
      </c>
      <c r="B171" s="106" t="s">
        <v>2333</v>
      </c>
      <c r="C171" s="169" t="s">
        <v>1300</v>
      </c>
      <c r="D171" s="170">
        <f>SUM(D172:D174)</f>
        <v>92716.21</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6"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6"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6" t="s">
        <v>2339</v>
      </c>
      <c r="C174" s="169" t="s">
        <v>2338</v>
      </c>
      <c r="D174" s="172">
        <v>92716.21</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2340</v>
      </c>
      <c r="B175" s="339"/>
      <c r="C175" s="103"/>
      <c r="D175" s="173">
        <v>92716.21</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2341</v>
      </c>
      <c r="C176" s="169" t="s">
        <v>2342</v>
      </c>
      <c r="D176" s="170">
        <f>D177+D251</f>
        <v>964897.47000000009</v>
      </c>
      <c r="E176" s="170">
        <f>E177+E251</f>
        <v>981436.91</v>
      </c>
      <c r="F176" s="112">
        <f t="shared" ref="F176:F207" si="6">IF(D176&gt;0,IF(E176/D176&gt;=100,"&gt;&gt;100",E176/D176*100),"-")</f>
        <v>101.71411372858093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6" t="s">
        <v>2344</v>
      </c>
      <c r="C177" s="169" t="s">
        <v>2343</v>
      </c>
      <c r="D177" s="170">
        <f>D178+D197+D203+D219+D247+D248</f>
        <v>105555.29</v>
      </c>
      <c r="E177" s="170">
        <f>E178+E197+E203+E219+E247+E248</f>
        <v>200585.09</v>
      </c>
      <c r="F177" s="112">
        <f t="shared" si="6"/>
        <v>190.02845807159451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6" t="s">
        <v>2346</v>
      </c>
      <c r="C178" s="169" t="s">
        <v>2345</v>
      </c>
      <c r="D178" s="170">
        <f>SUM(D179:D181)+D185+D186+SUM(D194:D196)</f>
        <v>103873.81999999999</v>
      </c>
      <c r="E178" s="170">
        <f>SUM(E179:E181)+E185+E186+SUM(E194:E196)</f>
        <v>175279.05</v>
      </c>
      <c r="F178" s="112">
        <f t="shared" si="6"/>
        <v>168.74227789061766</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6" t="s">
        <v>2348</v>
      </c>
      <c r="C179" s="169" t="s">
        <v>2347</v>
      </c>
      <c r="D179" s="111">
        <v>89884.87</v>
      </c>
      <c r="E179" s="111">
        <v>110972.02</v>
      </c>
      <c r="F179" s="112">
        <f t="shared" si="6"/>
        <v>123.46017744699415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6" t="s">
        <v>2350</v>
      </c>
      <c r="C180" s="169" t="s">
        <v>2349</v>
      </c>
      <c r="D180" s="111">
        <v>13780.77</v>
      </c>
      <c r="E180" s="111">
        <v>29542.82</v>
      </c>
      <c r="F180" s="112">
        <f t="shared" si="6"/>
        <v>214.37713567529246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6" t="s">
        <v>2352</v>
      </c>
      <c r="C181" s="169" t="s">
        <v>2351</v>
      </c>
      <c r="D181" s="170">
        <f>SUM(D182:D184)</f>
        <v>128.97999999999999</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6"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6"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6" t="s">
        <v>2358</v>
      </c>
      <c r="C184" s="169" t="s">
        <v>2357</v>
      </c>
      <c r="D184" s="111">
        <v>128.97999999999999</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6"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9" customHeight="1" x14ac:dyDescent="0.2">
      <c r="A186" s="109" t="s">
        <v>2361</v>
      </c>
      <c r="B186" s="106"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6"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2365</v>
      </c>
      <c r="B188" s="106"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6"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
      <c r="A191" s="109" t="s">
        <v>2371</v>
      </c>
      <c r="B191" s="106"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9" customHeight="1" x14ac:dyDescent="0.2">
      <c r="A192" s="109" t="s">
        <v>2373</v>
      </c>
      <c r="B192" s="106"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6"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6" t="s">
        <v>2378</v>
      </c>
      <c r="C194" s="169" t="s">
        <v>2377</v>
      </c>
      <c r="D194" s="111">
        <v>79.2</v>
      </c>
      <c r="E194" s="111">
        <v>34764.21</v>
      </c>
      <c r="F194" s="112" t="str">
        <f t="shared" si="6"/>
        <v>&gt;&gt;100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6"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6" t="s">
        <v>2382</v>
      </c>
      <c r="C196" s="169" t="s">
        <v>2381</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6" t="s">
        <v>2384</v>
      </c>
      <c r="C197" s="169" t="s">
        <v>2383</v>
      </c>
      <c r="D197" s="170">
        <f>SUM(D198:D202)</f>
        <v>0</v>
      </c>
      <c r="E197" s="170">
        <f>SUM(E198:E202)</f>
        <v>1052.8900000000001</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6"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6" t="s">
        <v>2388</v>
      </c>
      <c r="C199" s="169" t="s">
        <v>2387</v>
      </c>
      <c r="D199" s="111">
        <v>0</v>
      </c>
      <c r="E199" s="111">
        <v>1052.8900000000001</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6"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6"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6"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
      <c r="A203" s="109" t="s">
        <v>2395</v>
      </c>
      <c r="B203" s="106"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9" customHeight="1" x14ac:dyDescent="0.2">
      <c r="A204" s="109"/>
      <c r="B204" s="106"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6"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6"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6"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6"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6"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6"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9" customHeight="1" x14ac:dyDescent="0.2">
      <c r="A211" s="109"/>
      <c r="B211" s="106"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6"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6"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6"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6"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6"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6"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6"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6"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15" customHeight="1" x14ac:dyDescent="0.2">
      <c r="A220" s="109"/>
      <c r="B220" s="106"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6"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6"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6"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6"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6"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
      <c r="A226" s="109" t="s">
        <v>2435</v>
      </c>
      <c r="B226" s="106"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9" customHeight="1" x14ac:dyDescent="0.2">
      <c r="A227" s="109" t="s">
        <v>2437</v>
      </c>
      <c r="B227" s="106"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6"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6"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6"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6"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6"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6"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6"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2453</v>
      </c>
      <c r="B235" s="106"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9" customHeight="1" x14ac:dyDescent="0.2">
      <c r="A237" s="109"/>
      <c r="B237" s="106"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6"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6"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6"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6"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6"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6"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6"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6"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6"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6" t="s">
        <v>2478</v>
      </c>
      <c r="C247" s="169" t="s">
        <v>2477</v>
      </c>
      <c r="D247" s="111">
        <v>1681.47</v>
      </c>
      <c r="E247" s="111">
        <v>24253.15</v>
      </c>
      <c r="F247" s="112">
        <f t="shared" si="8"/>
        <v>1442.3778003770512</v>
      </c>
      <c r="G247" s="153"/>
      <c r="H247" s="153"/>
      <c r="I247" s="153"/>
      <c r="J247" s="153"/>
      <c r="K247" s="153"/>
      <c r="L247" s="153"/>
      <c r="M247" s="153"/>
      <c r="N247" s="153"/>
      <c r="O247" s="153"/>
      <c r="P247" s="153"/>
      <c r="Q247" s="153"/>
      <c r="R247" s="153"/>
      <c r="S247" s="153"/>
      <c r="T247" s="153"/>
      <c r="U247" s="153"/>
      <c r="V247" s="153"/>
      <c r="W247" s="153"/>
    </row>
    <row r="248" spans="1:23" s="21" customFormat="1" ht="22.9" customHeight="1" x14ac:dyDescent="0.2">
      <c r="A248" s="109" t="s">
        <v>2479</v>
      </c>
      <c r="B248" s="106"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6"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6"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6" t="s">
        <v>2486</v>
      </c>
      <c r="C251" s="169" t="s">
        <v>2485</v>
      </c>
      <c r="D251" s="170">
        <f>+D252+D255-D264+D274+D291</f>
        <v>859342.18</v>
      </c>
      <c r="E251" s="170">
        <f>+E252+E255-E264+E274+E291</f>
        <v>780851.82000000007</v>
      </c>
      <c r="F251" s="112">
        <f t="shared" si="8"/>
        <v>90.866227467154005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6" t="s">
        <v>2488</v>
      </c>
      <c r="C252" s="169" t="s">
        <v>2487</v>
      </c>
      <c r="D252" s="170">
        <f>D253-D254</f>
        <v>862020.16</v>
      </c>
      <c r="E252" s="170">
        <f>E253-E254</f>
        <v>837348.93</v>
      </c>
      <c r="F252" s="112">
        <f t="shared" si="8"/>
        <v>97.137975288188159</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6" t="s">
        <v>2490</v>
      </c>
      <c r="C253" s="169" t="s">
        <v>2489</v>
      </c>
      <c r="D253" s="111">
        <v>862020.16</v>
      </c>
      <c r="E253" s="111">
        <v>837348.93</v>
      </c>
      <c r="F253" s="112">
        <f t="shared" si="8"/>
        <v>97.137975288188159</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6"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6" t="s">
        <v>2494</v>
      </c>
      <c r="C255" s="169" t="s">
        <v>2493</v>
      </c>
      <c r="D255" s="170">
        <f>D256-D260</f>
        <v>-5655.3600000000006</v>
      </c>
      <c r="E255" s="170">
        <f>E256-E260</f>
        <v>-170738.37</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6" t="s">
        <v>2496</v>
      </c>
      <c r="C256" s="169" t="s">
        <v>2495</v>
      </c>
      <c r="D256" s="170">
        <f>SUM(D257:D259)</f>
        <v>6758.34</v>
      </c>
      <c r="E256" s="170">
        <f>SUM(E257:E259)</f>
        <v>39765.99</v>
      </c>
      <c r="F256" s="112">
        <f t="shared" si="8"/>
        <v>588.39877839824567</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6" t="s">
        <v>2497</v>
      </c>
      <c r="C257" s="169" t="s">
        <v>645</v>
      </c>
      <c r="D257" s="111">
        <v>6758.34</v>
      </c>
      <c r="E257" s="111">
        <v>39765.99</v>
      </c>
      <c r="F257" s="112">
        <f t="shared" si="8"/>
        <v>588.39877839824567</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6"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6"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6" t="s">
        <v>2501</v>
      </c>
      <c r="C260" s="169" t="s">
        <v>2500</v>
      </c>
      <c r="D260" s="170">
        <f>SUM(D261:D263)</f>
        <v>12413.7</v>
      </c>
      <c r="E260" s="170">
        <f>SUM(E261:E263)</f>
        <v>210504.36</v>
      </c>
      <c r="F260" s="112">
        <f t="shared" si="8"/>
        <v>1695.7422847338019</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6" t="s">
        <v>2502</v>
      </c>
      <c r="C261" s="169" t="s">
        <v>647</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6" t="s">
        <v>2503</v>
      </c>
      <c r="C262" s="169" t="s">
        <v>847</v>
      </c>
      <c r="D262" s="111">
        <v>12413.7</v>
      </c>
      <c r="E262" s="111">
        <v>210504.36</v>
      </c>
      <c r="F262" s="112">
        <f t="shared" si="8"/>
        <v>1695.7422847338019</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6"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6"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6"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9" customHeight="1" x14ac:dyDescent="0.2">
      <c r="A266" s="109" t="s">
        <v>2509</v>
      </c>
      <c r="B266" s="106"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9" customHeight="1" x14ac:dyDescent="0.2">
      <c r="A267" s="109" t="s">
        <v>2511</v>
      </c>
      <c r="B267" s="106"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9" customHeight="1" x14ac:dyDescent="0.2">
      <c r="A268" s="109" t="s">
        <v>2513</v>
      </c>
      <c r="B268" s="106"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9" customHeight="1" x14ac:dyDescent="0.2">
      <c r="A269" s="109" t="s">
        <v>2515</v>
      </c>
      <c r="B269" s="106"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9" customHeight="1" x14ac:dyDescent="0.2">
      <c r="A270" s="109" t="s">
        <v>2517</v>
      </c>
      <c r="B270" s="106"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6"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6"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6"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6" t="s">
        <v>2525</v>
      </c>
      <c r="C274" s="169" t="s">
        <v>649</v>
      </c>
      <c r="D274" s="170">
        <f>SUM(D275:D277)+SUM(D286:D290)</f>
        <v>2977.38</v>
      </c>
      <c r="E274" s="170">
        <f>SUM(E275:E277)+SUM(E286:E290)</f>
        <v>114241.26</v>
      </c>
      <c r="F274" s="112">
        <f t="shared" si="9"/>
        <v>3836.9727747213992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6"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6"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9" customHeight="1" x14ac:dyDescent="0.2">
      <c r="A277" s="109" t="s">
        <v>2530</v>
      </c>
      <c r="B277" s="106" t="s">
        <v>2531</v>
      </c>
      <c r="C277" s="169" t="s">
        <v>2530</v>
      </c>
      <c r="D277" s="170">
        <f>SUM(D278:D285)</f>
        <v>0</v>
      </c>
      <c r="E277" s="170">
        <f>SUM(E278:E285)</f>
        <v>112563.59</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6"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6"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6"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6"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6"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6" t="s">
        <v>2543</v>
      </c>
      <c r="C283" s="169" t="s">
        <v>2542</v>
      </c>
      <c r="D283" s="111">
        <v>0</v>
      </c>
      <c r="E283" s="111">
        <v>107764.39</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9" customHeight="1" x14ac:dyDescent="0.2">
      <c r="A284" s="109" t="s">
        <v>2544</v>
      </c>
      <c r="B284" s="106"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6" t="s">
        <v>2546</v>
      </c>
      <c r="C285" s="169" t="s">
        <v>2545</v>
      </c>
      <c r="D285" s="111">
        <v>0</v>
      </c>
      <c r="E285" s="111">
        <v>4799.2</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6"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9" customHeight="1" x14ac:dyDescent="0.2">
      <c r="A287" s="109" t="s">
        <v>2549</v>
      </c>
      <c r="B287" s="106" t="s">
        <v>2550</v>
      </c>
      <c r="C287" s="169" t="s">
        <v>2549</v>
      </c>
      <c r="D287" s="111">
        <v>0</v>
      </c>
      <c r="E287" s="111">
        <v>1211.01</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6" t="s">
        <v>2552</v>
      </c>
      <c r="C288" s="169" t="s">
        <v>2551</v>
      </c>
      <c r="D288" s="111">
        <v>2977.38</v>
      </c>
      <c r="E288" s="111">
        <v>466.66</v>
      </c>
      <c r="F288" s="112">
        <f t="shared" si="9"/>
        <v>15.673511610879364</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6"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6"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6"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6"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6"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
      <c r="A294" s="109" t="s">
        <v>2562</v>
      </c>
      <c r="B294" s="106"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6"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6"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6" t="s">
        <v>2569</v>
      </c>
      <c r="C297" s="169" t="s">
        <v>2568</v>
      </c>
      <c r="D297" s="170">
        <f>D298</f>
        <v>34219.56</v>
      </c>
      <c r="E297" s="170">
        <f>E298</f>
        <v>50744.56</v>
      </c>
      <c r="F297" s="112">
        <f t="shared" si="9"/>
        <v>148.29109433318254</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34219.56</v>
      </c>
      <c r="E298" s="127">
        <v>50744.56</v>
      </c>
      <c r="F298" s="128">
        <f t="shared" si="9"/>
        <v>148.29109433318254</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1302</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6"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6"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6" t="s">
        <v>2578</v>
      </c>
      <c r="C302" s="169" t="s">
        <v>2579</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6" t="s">
        <v>2580</v>
      </c>
      <c r="C303" s="169" t="s">
        <v>2581</v>
      </c>
      <c r="D303" s="111">
        <v>3391.73</v>
      </c>
      <c r="E303" s="111">
        <v>135572.35</v>
      </c>
      <c r="F303" s="112">
        <f t="shared" si="10"/>
        <v>3997.1445250653801</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6"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6"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6"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9" customHeight="1" x14ac:dyDescent="0.2">
      <c r="A307" s="109" t="s">
        <v>2584</v>
      </c>
      <c r="B307" s="106"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6" t="s">
        <v>2592</v>
      </c>
      <c r="C308" s="169" t="s">
        <v>2591</v>
      </c>
      <c r="D308" s="111">
        <v>1814.09</v>
      </c>
      <c r="E308" s="111">
        <v>11934.24</v>
      </c>
      <c r="F308" s="112">
        <f t="shared" si="10"/>
        <v>657.86372230705206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6" t="s">
        <v>2594</v>
      </c>
      <c r="C309" s="169" t="s">
        <v>2593</v>
      </c>
      <c r="D309" s="111">
        <v>0</v>
      </c>
      <c r="E309" s="111">
        <v>168</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9" customHeight="1" x14ac:dyDescent="0.2">
      <c r="A310" s="109" t="s">
        <v>2595</v>
      </c>
      <c r="B310" s="106"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6" t="s">
        <v>2598</v>
      </c>
      <c r="C311" s="169" t="s">
        <v>2597</v>
      </c>
      <c r="D311" s="111">
        <v>766.59</v>
      </c>
      <c r="E311" s="111">
        <v>726.12</v>
      </c>
      <c r="F311" s="112">
        <f t="shared" si="10"/>
        <v>94.720776425468628</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6"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
      <c r="A313" s="109" t="s">
        <v>2601</v>
      </c>
      <c r="B313" s="106"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9" customHeight="1" x14ac:dyDescent="0.2">
      <c r="A314" s="109" t="s">
        <v>2603</v>
      </c>
      <c r="B314" s="106"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6"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9" customHeight="1" x14ac:dyDescent="0.2">
      <c r="A320" s="109" t="s">
        <v>2615</v>
      </c>
      <c r="B320" s="106"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2617</v>
      </c>
      <c r="B321" s="106"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6"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9" customHeight="1" x14ac:dyDescent="0.2">
      <c r="A323" s="109" t="s">
        <v>2621</v>
      </c>
      <c r="B323" s="106"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9" customHeight="1" x14ac:dyDescent="0.2">
      <c r="A324" s="109" t="s">
        <v>2623</v>
      </c>
      <c r="B324" s="106"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9" customHeight="1" x14ac:dyDescent="0.2">
      <c r="A325" s="109" t="s">
        <v>2625</v>
      </c>
      <c r="B325" s="106"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9" customHeight="1" x14ac:dyDescent="0.2">
      <c r="A326" s="109" t="s">
        <v>2627</v>
      </c>
      <c r="B326" s="106"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9" customHeight="1" x14ac:dyDescent="0.2">
      <c r="A327" s="109" t="s">
        <v>2629</v>
      </c>
      <c r="B327" s="106"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9" customHeight="1" x14ac:dyDescent="0.2">
      <c r="A328" s="109" t="s">
        <v>2631</v>
      </c>
      <c r="B328" s="106"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9" customHeight="1" x14ac:dyDescent="0.2">
      <c r="A329" s="109" t="s">
        <v>2633</v>
      </c>
      <c r="B329" s="106"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9" customHeight="1" x14ac:dyDescent="0.2">
      <c r="A330" s="109" t="s">
        <v>2635</v>
      </c>
      <c r="B330" s="106"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9" customHeight="1" x14ac:dyDescent="0.2">
      <c r="A331" s="109" t="s">
        <v>2637</v>
      </c>
      <c r="B331" s="106"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9" customHeight="1" x14ac:dyDescent="0.2">
      <c r="A332" s="109" t="s">
        <v>2639</v>
      </c>
      <c r="B332" s="106"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9" customHeight="1" x14ac:dyDescent="0.2">
      <c r="A333" s="109" t="s">
        <v>2641</v>
      </c>
      <c r="B333" s="106"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9" customHeight="1" x14ac:dyDescent="0.2">
      <c r="A334" s="109" t="s">
        <v>2643</v>
      </c>
      <c r="B334" s="106"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
      <c r="A335" s="109" t="s">
        <v>2645</v>
      </c>
      <c r="B335" s="106" t="s">
        <v>2646</v>
      </c>
      <c r="C335" s="169" t="s">
        <v>2645</v>
      </c>
      <c r="D335" s="111">
        <v>0</v>
      </c>
      <c r="E335" s="111">
        <v>20916.740000000002</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6" t="s">
        <v>2648</v>
      </c>
      <c r="C336" s="169" t="s">
        <v>2649</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6" t="s">
        <v>2650</v>
      </c>
      <c r="C337" s="169" t="s">
        <v>2651</v>
      </c>
      <c r="D337" s="111">
        <v>103873.82</v>
      </c>
      <c r="E337" s="111">
        <v>175279.05</v>
      </c>
      <c r="F337" s="112">
        <f t="shared" si="11"/>
        <v>168.74227789061763</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6" t="s">
        <v>2653</v>
      </c>
      <c r="C338" s="169" t="s">
        <v>2654</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6" t="s">
        <v>2655</v>
      </c>
      <c r="C339" s="169" t="s">
        <v>2656</v>
      </c>
      <c r="D339" s="111">
        <v>0</v>
      </c>
      <c r="E339" s="111">
        <v>1052.8900000000001</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6"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6"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6"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6"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9"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9"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9"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9"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9"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9"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13220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9"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466.1</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1681.47</v>
      </c>
      <c r="E380" s="111">
        <v>10567.05</v>
      </c>
      <c r="F380" s="112">
        <f t="shared" si="12"/>
        <v>628.44118539135388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6"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6"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6"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6"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6"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6"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34219.56</v>
      </c>
      <c r="E387" s="111">
        <v>34219.56</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
      <c r="A396" s="179" t="s">
        <v>2759</v>
      </c>
      <c r="B396" s="180" t="s">
        <v>2760</v>
      </c>
      <c r="C396" s="181" t="s">
        <v>2759</v>
      </c>
      <c r="D396" s="182">
        <v>0</v>
      </c>
      <c r="E396" s="182">
        <v>16525</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7" width="14.42578125" style="82" customWidth="1"/>
    <col min="28" max="16384" width="14.42578125" style="82"/>
  </cols>
  <sheetData>
    <row r="1" spans="1:25" s="21" customFormat="1" ht="44.25" customHeight="1" x14ac:dyDescent="0.2">
      <c r="A1" s="88" t="s">
        <v>57</v>
      </c>
      <c r="B1" s="89" t="s">
        <v>58</v>
      </c>
      <c r="C1" s="88" t="s">
        <v>33</v>
      </c>
      <c r="D1" s="90" t="s">
        <v>34</v>
      </c>
      <c r="E1" s="88" t="s">
        <v>59</v>
      </c>
      <c r="F1" s="91" t="s">
        <v>37</v>
      </c>
    </row>
    <row r="2" spans="1:25" s="21" customFormat="1" ht="50.1" customHeight="1" x14ac:dyDescent="0.2">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9" customHeight="1" x14ac:dyDescent="0.2">
      <c r="A6" s="109" t="s">
        <v>2047</v>
      </c>
      <c r="B6" s="108" t="s">
        <v>2766</v>
      </c>
      <c r="C6" s="202" t="s">
        <v>2047</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202" t="s">
        <v>2767</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202" t="s">
        <v>2769</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202" t="s">
        <v>2771</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202" t="s">
        <v>2049</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202" t="s">
        <v>2774</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202" t="s">
        <v>2776</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202" t="s">
        <v>2778</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202" t="s">
        <v>2780</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202" t="s">
        <v>2782</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202" t="s">
        <v>2784</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202" t="s">
        <v>2786</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202" t="s">
        <v>2788</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202" t="s">
        <v>2790</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202" t="s">
        <v>2792</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202" t="s">
        <v>2794</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202" t="s">
        <v>2053</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202" t="s">
        <v>2797</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202" t="s">
        <v>2799</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202" t="s">
        <v>2801</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202" t="s">
        <v>2803</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202" t="s">
        <v>2805</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202" t="s">
        <v>2108</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202" t="s">
        <v>2808</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202" t="s">
        <v>2810</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202" t="s">
        <v>2812</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202" t="s">
        <v>2814</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202" t="s">
        <v>2816</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202" t="s">
        <v>2818</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202" t="s">
        <v>2110</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202" t="s">
        <v>2112</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202" t="s">
        <v>2822</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202" t="s">
        <v>2824</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202" t="s">
        <v>2114</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202" t="s">
        <v>2827</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202" t="s">
        <v>2829</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202" t="s">
        <v>2831</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202" t="s">
        <v>2833</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202" t="s">
        <v>2835</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202" t="s">
        <v>2837</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202" t="s">
        <v>2839</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202" t="s">
        <v>2841</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202" t="s">
        <v>2843</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202" t="s">
        <v>2845</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202" t="s">
        <v>2847</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202" t="s">
        <v>2849</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202" t="s">
        <v>2851</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202" t="s">
        <v>2853</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202" t="s">
        <v>2855</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202" t="s">
        <v>2857</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202" t="s">
        <v>2859</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202" t="s">
        <v>2861</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202" t="s">
        <v>2863</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202" t="s">
        <v>2865</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202" t="s">
        <v>2867</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202" t="s">
        <v>2869</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202" t="s">
        <v>2871</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202" t="s">
        <v>2873</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202" t="s">
        <v>2875</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202" t="s">
        <v>2877</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202" t="s">
        <v>2879</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202" t="s">
        <v>2881</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202" t="s">
        <v>2883</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202" t="s">
        <v>2885</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202" t="s">
        <v>2887</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202" t="s">
        <v>2889</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202" t="s">
        <v>2891</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202" t="s">
        <v>2893</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202" t="s">
        <v>2116</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202" t="s">
        <v>2118</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202" t="s">
        <v>2120</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202" t="s">
        <v>2122</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202" t="s">
        <v>2124</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202" t="s">
        <v>2126</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202" t="s">
        <v>2128</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202" t="s">
        <v>2130</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202" t="s">
        <v>2132</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202" t="s">
        <v>2134</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202" t="s">
        <v>2136</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202" t="s">
        <v>2138</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202" t="s">
        <v>2140</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202" t="s">
        <v>2142</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202" t="s">
        <v>2909</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202" t="s">
        <v>2911</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202" t="s">
        <v>2913</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202" t="s">
        <v>2915</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202" t="s">
        <v>2916</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202" t="s">
        <v>2918</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202" t="s">
        <v>2920</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202" t="s">
        <v>2922</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202" t="s">
        <v>2924</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202" t="s">
        <v>2926</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202" t="s">
        <v>2928</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202" t="s">
        <v>2930</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202" t="s">
        <v>2932</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202" t="s">
        <v>2934</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202" t="s">
        <v>2936</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202" t="s">
        <v>2938</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202" t="s">
        <v>2940</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202" t="s">
        <v>2942</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202" t="s">
        <v>2944</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202" t="s">
        <v>2946</v>
      </c>
      <c r="D107" s="83">
        <f>SUM(D108:D113)</f>
        <v>0</v>
      </c>
      <c r="E107" s="83">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202" t="s">
        <v>2948</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202" t="s">
        <v>2950</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202" t="s">
        <v>2952</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202" t="s">
        <v>2954</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202" t="s">
        <v>2956</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202" t="s">
        <v>2958</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202" t="s">
        <v>2960</v>
      </c>
      <c r="D114" s="83">
        <f>D115+D118+D121+D122+SUM(D125:D128)</f>
        <v>1497512.9100000001</v>
      </c>
      <c r="E114" s="83">
        <f>E115+E118+E121+E122+SUM(E125:E128)</f>
        <v>1777474.43</v>
      </c>
      <c r="F114" s="87">
        <f t="shared" si="3"/>
        <v>118.69509892906365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202" t="s">
        <v>2962</v>
      </c>
      <c r="D115" s="83">
        <f>SUM(D116:D117)</f>
        <v>1384126.55</v>
      </c>
      <c r="E115" s="83">
        <f>SUM(E116:E117)</f>
        <v>1640807.99</v>
      </c>
      <c r="F115" s="87">
        <f t="shared" si="3"/>
        <v>118.54465113757119</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202" t="s">
        <v>2964</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202" t="s">
        <v>2966</v>
      </c>
      <c r="D117" s="107">
        <v>1384126.55</v>
      </c>
      <c r="E117" s="107">
        <v>1640807.99</v>
      </c>
      <c r="F117" s="87">
        <f t="shared" si="3"/>
        <v>118.54465113757119</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202" t="s">
        <v>2968</v>
      </c>
      <c r="D118" s="83">
        <f>SUM(D119:D120)</f>
        <v>366.1</v>
      </c>
      <c r="E118" s="83">
        <f>SUM(E119:E120)</f>
        <v>411.2</v>
      </c>
      <c r="F118" s="87">
        <f t="shared" si="3"/>
        <v>112.31903851406719</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202" t="s">
        <v>2970</v>
      </c>
      <c r="D119" s="107">
        <v>366.1</v>
      </c>
      <c r="E119" s="107">
        <v>411.2</v>
      </c>
      <c r="F119" s="87">
        <f t="shared" si="3"/>
        <v>112.31903851406719</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202" t="s">
        <v>2972</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202" t="s">
        <v>2974</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202" t="s">
        <v>2976</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202" t="s">
        <v>2978</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202" t="s">
        <v>2980</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202" t="s">
        <v>2982</v>
      </c>
      <c r="D125" s="107">
        <v>33167.83</v>
      </c>
      <c r="E125" s="107">
        <v>59239.83</v>
      </c>
      <c r="F125" s="87">
        <f t="shared" si="3"/>
        <v>178.60628808095072</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202" t="s">
        <v>2984</v>
      </c>
      <c r="D126" s="107">
        <v>79852.429999999993</v>
      </c>
      <c r="E126" s="107">
        <v>77015.41</v>
      </c>
      <c r="F126" s="87">
        <f t="shared" si="3"/>
        <v>96.447171363476372</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202" t="s">
        <v>2986</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202" t="s">
        <v>2988</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202" t="s">
        <v>2990</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202" t="s">
        <v>2992</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202" t="s">
        <v>2994</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202" t="s">
        <v>2996</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202" t="s">
        <v>2998</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202" t="s">
        <v>3000</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202" t="s">
        <v>3002</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202" t="s">
        <v>3004</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202" t="s">
        <v>3006</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9" customHeight="1" x14ac:dyDescent="0.2">
      <c r="A138" s="109" t="s">
        <v>3007</v>
      </c>
      <c r="B138" s="108" t="s">
        <v>3008</v>
      </c>
      <c r="C138" s="202" t="s">
        <v>3007</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202" t="s">
        <v>3009</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202" t="s">
        <v>3011</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1497512.9100000001</v>
      </c>
      <c r="E141" s="123">
        <f>E5+E22+E28+E35+E75+E82+E89+E107+E114+E129</f>
        <v>1777474.43</v>
      </c>
      <c r="F141" s="119">
        <f t="shared" si="4"/>
        <v>118.69509892906365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1.5703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37</v>
      </c>
    </row>
    <row r="2" spans="1:24" ht="50.1" customHeight="1" x14ac:dyDescent="0.2">
      <c r="A2" s="332" t="s">
        <v>3015</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
      <c r="A3" s="196" t="s">
        <v>2019</v>
      </c>
      <c r="B3" s="197" t="s">
        <v>44</v>
      </c>
      <c r="C3" s="94" t="s">
        <v>45</v>
      </c>
      <c r="D3" s="197" t="s">
        <v>51</v>
      </c>
      <c r="E3" s="95" t="s">
        <v>52</v>
      </c>
      <c r="F3" s="208"/>
      <c r="G3" s="208"/>
      <c r="H3" s="208"/>
      <c r="I3" s="208"/>
      <c r="J3" s="208"/>
      <c r="K3" s="208"/>
      <c r="L3" s="208"/>
      <c r="M3" s="208"/>
      <c r="N3" s="208"/>
      <c r="O3" s="208"/>
      <c r="P3" s="208"/>
      <c r="Q3" s="208"/>
      <c r="R3" s="208"/>
      <c r="S3" s="208"/>
      <c r="T3" s="208"/>
      <c r="U3" s="208"/>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9" t="s">
        <v>3016</v>
      </c>
      <c r="B5" s="210" t="s">
        <v>3017</v>
      </c>
      <c r="C5" s="211" t="s">
        <v>3016</v>
      </c>
      <c r="D5" s="200">
        <f>D6+D22</f>
        <v>0</v>
      </c>
      <c r="E5" s="212">
        <f>E6+E22</f>
        <v>28833.73</v>
      </c>
      <c r="F5" s="213"/>
      <c r="G5" s="213"/>
      <c r="H5" s="213"/>
      <c r="I5" s="213"/>
      <c r="J5" s="213"/>
      <c r="K5" s="213"/>
      <c r="L5" s="213"/>
      <c r="M5" s="213"/>
      <c r="N5" s="213"/>
      <c r="O5" s="213"/>
      <c r="P5" s="213"/>
      <c r="Q5" s="213"/>
      <c r="R5" s="213"/>
      <c r="S5" s="213"/>
      <c r="T5" s="213"/>
      <c r="U5" s="213"/>
    </row>
    <row r="6" spans="1:24" ht="13.5" customHeight="1" x14ac:dyDescent="0.2">
      <c r="A6" s="214" t="s">
        <v>3018</v>
      </c>
      <c r="B6" s="215" t="s">
        <v>3019</v>
      </c>
      <c r="C6" s="169" t="s">
        <v>3018</v>
      </c>
      <c r="D6" s="83">
        <f>D7+D14</f>
        <v>0</v>
      </c>
      <c r="E6" s="216">
        <f>E7+E14</f>
        <v>28833.73</v>
      </c>
      <c r="F6" s="213"/>
      <c r="G6" s="213"/>
      <c r="H6" s="213"/>
      <c r="I6" s="213"/>
      <c r="J6" s="213"/>
      <c r="K6" s="213"/>
      <c r="L6" s="213"/>
      <c r="M6" s="213"/>
      <c r="N6" s="213"/>
      <c r="O6" s="213"/>
      <c r="P6" s="213"/>
      <c r="Q6" s="213"/>
      <c r="R6" s="213"/>
      <c r="S6" s="213"/>
      <c r="T6" s="213"/>
      <c r="U6" s="213"/>
    </row>
    <row r="7" spans="1:24" ht="13.15" customHeight="1" x14ac:dyDescent="0.2">
      <c r="A7" s="214"/>
      <c r="B7" s="215" t="s">
        <v>3020</v>
      </c>
      <c r="C7" s="169" t="s">
        <v>3021</v>
      </c>
      <c r="D7" s="83">
        <f>SUM(D8:D13)</f>
        <v>0</v>
      </c>
      <c r="E7" s="216">
        <f>SUM(E8:E13)</f>
        <v>28833.73</v>
      </c>
      <c r="F7" s="213"/>
      <c r="G7" s="213"/>
      <c r="H7" s="213"/>
      <c r="I7" s="213"/>
      <c r="J7" s="213"/>
      <c r="K7" s="213"/>
      <c r="L7" s="213"/>
      <c r="M7" s="213"/>
      <c r="N7" s="213"/>
      <c r="O7" s="213"/>
      <c r="P7" s="213"/>
      <c r="Q7" s="213"/>
      <c r="R7" s="213"/>
      <c r="S7" s="213"/>
      <c r="T7" s="213"/>
      <c r="U7" s="213"/>
    </row>
    <row r="8" spans="1:24" ht="13.5" customHeight="1" x14ac:dyDescent="0.2">
      <c r="A8" s="214"/>
      <c r="B8" s="215" t="s">
        <v>3022</v>
      </c>
      <c r="C8" s="169" t="s">
        <v>3023</v>
      </c>
      <c r="D8" s="107"/>
      <c r="E8" s="217">
        <v>28833.73</v>
      </c>
      <c r="F8" s="213"/>
      <c r="G8" s="213"/>
      <c r="H8" s="213"/>
      <c r="I8" s="213"/>
      <c r="J8" s="213"/>
      <c r="K8" s="213"/>
      <c r="L8" s="213"/>
      <c r="M8" s="213"/>
      <c r="N8" s="213"/>
      <c r="O8" s="213"/>
      <c r="P8" s="213"/>
      <c r="Q8" s="213"/>
      <c r="R8" s="213"/>
      <c r="S8" s="213"/>
      <c r="T8" s="213"/>
      <c r="U8" s="213"/>
    </row>
    <row r="9" spans="1:24" ht="13.5" customHeight="1" x14ac:dyDescent="0.2">
      <c r="A9" s="214"/>
      <c r="B9" s="215" t="s">
        <v>3024</v>
      </c>
      <c r="C9" s="169" t="s">
        <v>3025</v>
      </c>
      <c r="D9" s="107"/>
      <c r="E9" s="217"/>
      <c r="F9" s="213"/>
      <c r="G9" s="213"/>
      <c r="H9" s="213"/>
      <c r="I9" s="213"/>
      <c r="J9" s="213"/>
      <c r="K9" s="213"/>
      <c r="L9" s="213"/>
      <c r="M9" s="213"/>
      <c r="N9" s="213"/>
      <c r="O9" s="213"/>
      <c r="P9" s="213"/>
      <c r="Q9" s="213"/>
      <c r="R9" s="213"/>
      <c r="S9" s="213"/>
      <c r="T9" s="213"/>
      <c r="U9" s="213"/>
    </row>
    <row r="10" spans="1:24" ht="13.5" customHeight="1" x14ac:dyDescent="0.2">
      <c r="A10" s="214"/>
      <c r="B10" s="215" t="s">
        <v>2109</v>
      </c>
      <c r="C10" s="169" t="s">
        <v>3026</v>
      </c>
      <c r="D10" s="107"/>
      <c r="E10" s="217"/>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402</v>
      </c>
      <c r="C11" s="169" t="s">
        <v>3027</v>
      </c>
      <c r="D11" s="111"/>
      <c r="E11" s="140"/>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3028</v>
      </c>
      <c r="C12" s="169" t="s">
        <v>3029</v>
      </c>
      <c r="D12" s="107"/>
      <c r="E12" s="217"/>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3030</v>
      </c>
      <c r="C13" s="169" t="s">
        <v>3031</v>
      </c>
      <c r="D13" s="107"/>
      <c r="E13" s="217"/>
      <c r="F13" s="213"/>
      <c r="G13" s="213"/>
      <c r="H13" s="213"/>
      <c r="I13" s="213"/>
      <c r="J13" s="213"/>
      <c r="K13" s="213"/>
      <c r="L13" s="213"/>
      <c r="M13" s="213"/>
      <c r="N13" s="213"/>
      <c r="O13" s="213"/>
      <c r="P13" s="213"/>
      <c r="Q13" s="213"/>
      <c r="R13" s="213"/>
      <c r="S13" s="213"/>
      <c r="T13" s="213"/>
      <c r="U13" s="213"/>
    </row>
    <row r="14" spans="1:24" ht="13.15" customHeight="1" x14ac:dyDescent="0.2">
      <c r="A14" s="214"/>
      <c r="B14" s="215" t="s">
        <v>3032</v>
      </c>
      <c r="C14" s="169" t="s">
        <v>3033</v>
      </c>
      <c r="D14" s="83">
        <f>SUM(D15:D21)</f>
        <v>0</v>
      </c>
      <c r="E14" s="83">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3034</v>
      </c>
      <c r="C15" s="169" t="s">
        <v>3035</v>
      </c>
      <c r="D15" s="107"/>
      <c r="E15" s="217"/>
      <c r="F15" s="213"/>
      <c r="G15" s="213"/>
      <c r="H15" s="213"/>
      <c r="I15" s="213"/>
      <c r="J15" s="213"/>
      <c r="K15" s="213"/>
      <c r="L15" s="213"/>
      <c r="M15" s="213"/>
      <c r="N15" s="213"/>
      <c r="O15" s="213"/>
      <c r="P15" s="213"/>
      <c r="Q15" s="213"/>
      <c r="R15" s="213"/>
      <c r="S15" s="213"/>
      <c r="T15" s="213"/>
      <c r="U15" s="213"/>
    </row>
    <row r="16" spans="1:24" ht="22.9" customHeight="1" x14ac:dyDescent="0.2">
      <c r="A16" s="214"/>
      <c r="B16" s="215" t="s">
        <v>3036</v>
      </c>
      <c r="C16" s="169" t="s">
        <v>3037</v>
      </c>
      <c r="D16" s="111"/>
      <c r="E16" s="140"/>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3038</v>
      </c>
      <c r="C17" s="169" t="s">
        <v>3039</v>
      </c>
      <c r="D17" s="111"/>
      <c r="E17" s="140"/>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3040</v>
      </c>
      <c r="C18" s="169" t="s">
        <v>3041</v>
      </c>
      <c r="D18" s="111"/>
      <c r="E18" s="140"/>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3042</v>
      </c>
      <c r="C19" s="169" t="s">
        <v>3043</v>
      </c>
      <c r="D19" s="111"/>
      <c r="E19" s="140"/>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3044</v>
      </c>
      <c r="C20" s="169" t="s">
        <v>3045</v>
      </c>
      <c r="D20" s="111"/>
      <c r="E20" s="140"/>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3046</v>
      </c>
      <c r="C21" s="169" t="s">
        <v>3047</v>
      </c>
      <c r="D21" s="107"/>
      <c r="E21" s="217"/>
      <c r="F21" s="213"/>
      <c r="G21" s="213"/>
      <c r="H21" s="213"/>
      <c r="I21" s="213"/>
      <c r="J21" s="213"/>
      <c r="K21" s="213"/>
      <c r="L21" s="213"/>
      <c r="M21" s="213"/>
      <c r="N21" s="213"/>
      <c r="O21" s="213"/>
      <c r="P21" s="213"/>
      <c r="Q21" s="213"/>
      <c r="R21" s="213"/>
      <c r="S21" s="213"/>
      <c r="T21" s="213"/>
      <c r="U21" s="213"/>
    </row>
    <row r="22" spans="1:21" ht="13.5" customHeight="1" x14ac:dyDescent="0.2">
      <c r="A22" s="214" t="s">
        <v>3048</v>
      </c>
      <c r="B22" s="215" t="s">
        <v>3049</v>
      </c>
      <c r="C22" s="169" t="s">
        <v>3048</v>
      </c>
      <c r="D22" s="83">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3050</v>
      </c>
      <c r="C23" s="169" t="s">
        <v>3051</v>
      </c>
      <c r="D23" s="83">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3022</v>
      </c>
      <c r="C24" s="169" t="s">
        <v>3052</v>
      </c>
      <c r="D24" s="107"/>
      <c r="E24" s="217"/>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3024</v>
      </c>
      <c r="C25" s="169" t="s">
        <v>3053</v>
      </c>
      <c r="D25" s="107"/>
      <c r="E25" s="217"/>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2109</v>
      </c>
      <c r="C26" s="169" t="s">
        <v>3054</v>
      </c>
      <c r="D26" s="107"/>
      <c r="E26" s="217"/>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402</v>
      </c>
      <c r="C27" s="169" t="s">
        <v>3055</v>
      </c>
      <c r="D27" s="111"/>
      <c r="E27" s="140"/>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3028</v>
      </c>
      <c r="C28" s="169" t="s">
        <v>3056</v>
      </c>
      <c r="D28" s="107"/>
      <c r="E28" s="217"/>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3030</v>
      </c>
      <c r="C29" s="169" t="s">
        <v>3057</v>
      </c>
      <c r="D29" s="107"/>
      <c r="E29" s="217"/>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3058</v>
      </c>
      <c r="C30" s="169" t="s">
        <v>3059</v>
      </c>
      <c r="D30" s="83">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3034</v>
      </c>
      <c r="C31" s="169" t="s">
        <v>3060</v>
      </c>
      <c r="D31" s="107"/>
      <c r="E31" s="217"/>
      <c r="F31" s="213"/>
      <c r="G31" s="213"/>
      <c r="H31" s="213"/>
      <c r="I31" s="213"/>
      <c r="J31" s="213"/>
      <c r="K31" s="213"/>
      <c r="L31" s="213"/>
      <c r="M31" s="213"/>
      <c r="N31" s="213"/>
      <c r="O31" s="213"/>
      <c r="P31" s="213"/>
      <c r="Q31" s="213"/>
      <c r="R31" s="213"/>
      <c r="S31" s="213"/>
      <c r="T31" s="213"/>
      <c r="U31" s="213"/>
    </row>
    <row r="32" spans="1:21" ht="22.9" customHeight="1" x14ac:dyDescent="0.2">
      <c r="A32" s="214"/>
      <c r="B32" s="215" t="s">
        <v>3036</v>
      </c>
      <c r="C32" s="169" t="s">
        <v>3061</v>
      </c>
      <c r="D32" s="111"/>
      <c r="E32" s="140"/>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3038</v>
      </c>
      <c r="C33" s="169" t="s">
        <v>3062</v>
      </c>
      <c r="D33" s="111"/>
      <c r="E33" s="140"/>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3040</v>
      </c>
      <c r="C34" s="169" t="s">
        <v>3063</v>
      </c>
      <c r="D34" s="111"/>
      <c r="E34" s="140"/>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3042</v>
      </c>
      <c r="C35" s="169" t="s">
        <v>3064</v>
      </c>
      <c r="D35" s="111"/>
      <c r="E35" s="140"/>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3044</v>
      </c>
      <c r="C36" s="169" t="s">
        <v>3065</v>
      </c>
      <c r="D36" s="111"/>
      <c r="E36" s="140"/>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3046</v>
      </c>
      <c r="C37" s="169" t="s">
        <v>3066</v>
      </c>
      <c r="D37" s="107"/>
      <c r="E37" s="217"/>
      <c r="F37" s="213"/>
      <c r="G37" s="213"/>
      <c r="H37" s="213"/>
      <c r="I37" s="213"/>
      <c r="J37" s="213"/>
      <c r="K37" s="213"/>
      <c r="L37" s="213"/>
      <c r="M37" s="213"/>
      <c r="N37" s="213"/>
      <c r="O37" s="213"/>
      <c r="P37" s="213"/>
      <c r="Q37" s="213"/>
      <c r="R37" s="213"/>
      <c r="S37" s="213"/>
      <c r="T37" s="213"/>
      <c r="U37" s="213"/>
    </row>
    <row r="38" spans="1:21" ht="13.5" customHeight="1" x14ac:dyDescent="0.2">
      <c r="A38" s="214" t="s">
        <v>3067</v>
      </c>
      <c r="B38" s="215" t="s">
        <v>3068</v>
      </c>
      <c r="C38" s="169" t="s">
        <v>3067</v>
      </c>
      <c r="D38" s="83">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3069</v>
      </c>
      <c r="B39" s="215" t="s">
        <v>3070</v>
      </c>
      <c r="C39" s="169" t="s">
        <v>3069</v>
      </c>
      <c r="D39" s="83">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3071</v>
      </c>
      <c r="C40" s="169" t="s">
        <v>3072</v>
      </c>
      <c r="D40" s="107"/>
      <c r="E40" s="217"/>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3073</v>
      </c>
      <c r="C41" s="169" t="s">
        <v>3074</v>
      </c>
      <c r="D41" s="107"/>
      <c r="E41" s="217"/>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3075</v>
      </c>
      <c r="C42" s="169" t="s">
        <v>3076</v>
      </c>
      <c r="D42" s="111"/>
      <c r="E42" s="140"/>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3077</v>
      </c>
      <c r="C43" s="169" t="s">
        <v>3078</v>
      </c>
      <c r="D43" s="107"/>
      <c r="E43" s="217"/>
      <c r="F43" s="213"/>
      <c r="G43" s="213"/>
      <c r="H43" s="213"/>
      <c r="I43" s="213"/>
      <c r="J43" s="213"/>
      <c r="K43" s="213"/>
      <c r="L43" s="213"/>
      <c r="M43" s="213"/>
      <c r="N43" s="213"/>
      <c r="O43" s="213"/>
      <c r="P43" s="213"/>
      <c r="Q43" s="213"/>
      <c r="R43" s="213"/>
      <c r="S43" s="213"/>
      <c r="T43" s="213"/>
      <c r="U43" s="213"/>
    </row>
    <row r="44" spans="1:21" ht="13.5" customHeight="1" x14ac:dyDescent="0.2">
      <c r="A44" s="214" t="s">
        <v>3079</v>
      </c>
      <c r="B44" s="215" t="s">
        <v>3080</v>
      </c>
      <c r="C44" s="169" t="s">
        <v>3079</v>
      </c>
      <c r="D44" s="83">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3071</v>
      </c>
      <c r="C45" s="169" t="s">
        <v>3081</v>
      </c>
      <c r="D45" s="107"/>
      <c r="E45" s="217"/>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3073</v>
      </c>
      <c r="C46" s="169" t="s">
        <v>3082</v>
      </c>
      <c r="D46" s="107"/>
      <c r="E46" s="217"/>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3075</v>
      </c>
      <c r="C47" s="169" t="s">
        <v>3083</v>
      </c>
      <c r="D47" s="111"/>
      <c r="E47" s="140"/>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3077</v>
      </c>
      <c r="C48" s="186" t="s">
        <v>3084</v>
      </c>
      <c r="D48" s="118"/>
      <c r="E48" s="218"/>
      <c r="F48" s="213"/>
      <c r="G48" s="213"/>
      <c r="H48" s="213"/>
      <c r="I48" s="213"/>
      <c r="J48" s="213"/>
      <c r="K48" s="213"/>
      <c r="L48" s="213"/>
      <c r="M48" s="213"/>
      <c r="N48" s="213"/>
      <c r="O48" s="213"/>
      <c r="P48" s="213"/>
      <c r="Q48" s="213"/>
      <c r="R48" s="213"/>
      <c r="S48" s="213"/>
      <c r="T48" s="213"/>
      <c r="U48" s="213"/>
    </row>
    <row r="49" spans="1:21" ht="12" customHeight="1" x14ac:dyDescent="0.2">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31.5703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37</v>
      </c>
    </row>
    <row r="2" spans="1:24" ht="50.1" customHeight="1" x14ac:dyDescent="0.2">
      <c r="A2" s="332" t="s">
        <v>3085</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
      <c r="A3" s="196" t="s">
        <v>2019</v>
      </c>
      <c r="B3" s="197" t="s">
        <v>44</v>
      </c>
      <c r="C3" s="94" t="s">
        <v>45</v>
      </c>
      <c r="D3" s="95" t="s">
        <v>3086</v>
      </c>
      <c r="E3" s="208"/>
      <c r="F3" s="208"/>
      <c r="G3" s="208"/>
      <c r="H3" s="208"/>
      <c r="I3" s="208"/>
      <c r="J3" s="208"/>
      <c r="K3" s="208"/>
      <c r="L3" s="208"/>
      <c r="M3" s="208"/>
      <c r="N3" s="208"/>
      <c r="O3" s="208"/>
      <c r="P3" s="208"/>
      <c r="Q3" s="208"/>
      <c r="R3" s="208"/>
      <c r="S3" s="208"/>
      <c r="T3" s="208"/>
      <c r="U3" s="208"/>
    </row>
    <row r="4" spans="1:24" s="244" customFormat="1" ht="12" customHeight="1" x14ac:dyDescent="0.2">
      <c r="A4" s="159">
        <v>1</v>
      </c>
      <c r="B4" s="160">
        <v>2</v>
      </c>
      <c r="C4" s="160"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199" t="s">
        <v>3088</v>
      </c>
      <c r="D5" s="232">
        <v>105555.29</v>
      </c>
      <c r="E5" s="213"/>
      <c r="F5" s="213"/>
      <c r="G5" s="213"/>
      <c r="H5" s="213"/>
      <c r="I5" s="213"/>
      <c r="J5" s="213"/>
      <c r="K5" s="213"/>
      <c r="L5" s="213"/>
      <c r="M5" s="213"/>
      <c r="N5" s="213"/>
      <c r="O5" s="213"/>
      <c r="P5" s="213"/>
      <c r="Q5" s="213"/>
      <c r="R5" s="213"/>
      <c r="S5" s="213"/>
      <c r="T5" s="213"/>
      <c r="U5" s="213"/>
    </row>
    <row r="6" spans="1:24" ht="24" customHeight="1" x14ac:dyDescent="0.2">
      <c r="A6" s="233"/>
      <c r="B6" s="169" t="s">
        <v>3089</v>
      </c>
      <c r="C6" s="202" t="s">
        <v>3090</v>
      </c>
      <c r="D6" s="234">
        <f>D7+D8+D17+D18+D24</f>
        <v>1718144.09</v>
      </c>
      <c r="E6" s="235"/>
      <c r="F6" s="213"/>
      <c r="G6" s="213"/>
      <c r="H6" s="213"/>
      <c r="I6" s="213"/>
      <c r="J6" s="213"/>
      <c r="K6" s="213"/>
      <c r="L6" s="213"/>
      <c r="M6" s="213"/>
      <c r="N6" s="213"/>
      <c r="O6" s="213"/>
      <c r="P6" s="213"/>
      <c r="Q6" s="213"/>
      <c r="R6" s="213"/>
      <c r="S6" s="213"/>
      <c r="T6" s="213"/>
      <c r="U6" s="213"/>
    </row>
    <row r="7" spans="1:24" ht="12.75" customHeight="1" x14ac:dyDescent="0.2">
      <c r="A7" s="233"/>
      <c r="B7" s="236" t="s">
        <v>3091</v>
      </c>
      <c r="C7" s="202" t="s">
        <v>3092</v>
      </c>
      <c r="D7" s="217">
        <v>9351.68</v>
      </c>
      <c r="E7" s="213"/>
      <c r="F7" s="213"/>
      <c r="G7" s="213"/>
      <c r="H7" s="213"/>
      <c r="I7" s="213"/>
      <c r="J7" s="213"/>
      <c r="K7" s="213"/>
      <c r="L7" s="213"/>
      <c r="M7" s="213"/>
      <c r="N7" s="213"/>
      <c r="O7" s="213"/>
      <c r="P7" s="213"/>
      <c r="Q7" s="213"/>
      <c r="R7" s="213"/>
      <c r="S7" s="213"/>
      <c r="T7" s="213"/>
      <c r="U7" s="213"/>
    </row>
    <row r="8" spans="1:24" ht="12.75" customHeight="1" x14ac:dyDescent="0.2">
      <c r="A8" s="233" t="s">
        <v>2345</v>
      </c>
      <c r="B8" s="236" t="s">
        <v>3093</v>
      </c>
      <c r="C8" s="202" t="s">
        <v>3094</v>
      </c>
      <c r="D8" s="234">
        <f>SUM(D9:D16)</f>
        <v>1690029.11</v>
      </c>
      <c r="E8" s="213"/>
      <c r="F8" s="213"/>
      <c r="G8" s="213"/>
      <c r="H8" s="213"/>
      <c r="I8" s="213"/>
      <c r="J8" s="213"/>
      <c r="K8" s="213"/>
      <c r="L8" s="213"/>
      <c r="M8" s="213"/>
      <c r="N8" s="213"/>
      <c r="O8" s="213"/>
      <c r="P8" s="213"/>
      <c r="Q8" s="213"/>
      <c r="R8" s="213"/>
      <c r="S8" s="213"/>
      <c r="T8" s="213"/>
      <c r="U8" s="213"/>
    </row>
    <row r="9" spans="1:24" ht="12.75" customHeight="1" x14ac:dyDescent="0.2">
      <c r="A9" s="84" t="s">
        <v>2347</v>
      </c>
      <c r="B9" s="85" t="s">
        <v>2348</v>
      </c>
      <c r="C9" s="202" t="s">
        <v>3095</v>
      </c>
      <c r="D9" s="217">
        <v>1275577.3999999999</v>
      </c>
      <c r="E9" s="213"/>
      <c r="F9" s="213"/>
      <c r="G9" s="213"/>
      <c r="H9" s="213"/>
      <c r="I9" s="213"/>
      <c r="J9" s="213"/>
      <c r="K9" s="213"/>
      <c r="L9" s="213"/>
      <c r="M9" s="213"/>
      <c r="N9" s="213"/>
      <c r="O9" s="213"/>
      <c r="P9" s="213"/>
      <c r="Q9" s="213"/>
      <c r="R9" s="213"/>
      <c r="S9" s="213"/>
      <c r="T9" s="213"/>
      <c r="U9" s="213"/>
    </row>
    <row r="10" spans="1:24" ht="12.75" customHeight="1" x14ac:dyDescent="0.2">
      <c r="A10" s="84" t="s">
        <v>2349</v>
      </c>
      <c r="B10" s="85" t="s">
        <v>2350</v>
      </c>
      <c r="C10" s="202" t="s">
        <v>3096</v>
      </c>
      <c r="D10" s="217">
        <v>229246.58</v>
      </c>
      <c r="E10" s="213"/>
      <c r="F10" s="213"/>
      <c r="G10" s="213"/>
      <c r="H10" s="213"/>
      <c r="I10" s="213"/>
      <c r="J10" s="213"/>
      <c r="K10" s="213"/>
      <c r="L10" s="213"/>
      <c r="M10" s="213"/>
      <c r="N10" s="213"/>
      <c r="O10" s="213"/>
      <c r="P10" s="213"/>
      <c r="Q10" s="213"/>
      <c r="R10" s="213"/>
      <c r="S10" s="213"/>
      <c r="T10" s="213"/>
      <c r="U10" s="213"/>
    </row>
    <row r="11" spans="1:24" ht="12.75" customHeight="1" x14ac:dyDescent="0.2">
      <c r="A11" s="84" t="s">
        <v>2351</v>
      </c>
      <c r="B11" s="85" t="s">
        <v>3097</v>
      </c>
      <c r="C11" s="202" t="s">
        <v>3098</v>
      </c>
      <c r="D11" s="217">
        <v>472.37</v>
      </c>
      <c r="E11" s="213"/>
      <c r="F11" s="213"/>
      <c r="G11" s="213"/>
      <c r="H11" s="213"/>
      <c r="I11" s="213"/>
      <c r="J11" s="213"/>
      <c r="K11" s="213"/>
      <c r="L11" s="213"/>
      <c r="M11" s="213"/>
      <c r="N11" s="213"/>
      <c r="O11" s="213"/>
      <c r="P11" s="213"/>
      <c r="Q11" s="213"/>
      <c r="R11" s="213"/>
      <c r="S11" s="213"/>
      <c r="T11" s="213"/>
      <c r="U11" s="213"/>
    </row>
    <row r="12" spans="1:24" ht="12.75" customHeight="1" x14ac:dyDescent="0.2">
      <c r="A12" s="84" t="s">
        <v>2359</v>
      </c>
      <c r="B12" s="85" t="s">
        <v>2360</v>
      </c>
      <c r="C12" s="202" t="s">
        <v>3099</v>
      </c>
      <c r="D12" s="217">
        <v>0</v>
      </c>
      <c r="E12" s="213"/>
      <c r="F12" s="213"/>
      <c r="G12" s="213"/>
      <c r="H12" s="213"/>
      <c r="I12" s="213"/>
      <c r="J12" s="213"/>
      <c r="K12" s="213"/>
      <c r="L12" s="213"/>
      <c r="M12" s="213"/>
      <c r="N12" s="213"/>
      <c r="O12" s="213"/>
      <c r="P12" s="213"/>
      <c r="Q12" s="213"/>
      <c r="R12" s="213"/>
      <c r="S12" s="213"/>
      <c r="T12" s="213"/>
      <c r="U12" s="213"/>
    </row>
    <row r="13" spans="1:24" ht="13.15" customHeight="1" x14ac:dyDescent="0.2">
      <c r="A13" s="109" t="s">
        <v>2361</v>
      </c>
      <c r="B13" s="106" t="s">
        <v>3100</v>
      </c>
      <c r="C13" s="202" t="s">
        <v>3101</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
      <c r="A14" s="109" t="s">
        <v>2377</v>
      </c>
      <c r="B14" s="106" t="s">
        <v>2378</v>
      </c>
      <c r="C14" s="202" t="s">
        <v>3102</v>
      </c>
      <c r="D14" s="217">
        <v>184120.76</v>
      </c>
      <c r="E14" s="213"/>
      <c r="F14" s="213"/>
      <c r="G14" s="213"/>
      <c r="H14" s="213"/>
      <c r="I14" s="213"/>
      <c r="J14" s="213"/>
      <c r="K14" s="213"/>
      <c r="L14" s="213"/>
      <c r="M14" s="213"/>
      <c r="N14" s="213"/>
      <c r="O14" s="213"/>
      <c r="P14" s="213"/>
      <c r="Q14" s="213"/>
      <c r="R14" s="213"/>
      <c r="S14" s="213"/>
      <c r="T14" s="213"/>
      <c r="U14" s="213"/>
    </row>
    <row r="15" spans="1:24" ht="12.75" customHeight="1" x14ac:dyDescent="0.2">
      <c r="A15" s="109" t="s">
        <v>2379</v>
      </c>
      <c r="B15" s="106" t="s">
        <v>2380</v>
      </c>
      <c r="C15" s="202" t="s">
        <v>3103</v>
      </c>
      <c r="D15" s="217">
        <v>612</v>
      </c>
      <c r="E15" s="235"/>
      <c r="F15" s="213"/>
      <c r="G15" s="213"/>
      <c r="H15" s="213"/>
      <c r="I15" s="213"/>
      <c r="J15" s="213"/>
      <c r="K15" s="213"/>
      <c r="L15" s="213"/>
      <c r="M15" s="213"/>
      <c r="N15" s="213"/>
      <c r="O15" s="213"/>
      <c r="P15" s="213"/>
      <c r="Q15" s="213"/>
      <c r="R15" s="213"/>
      <c r="S15" s="213"/>
      <c r="T15" s="213"/>
      <c r="U15" s="213"/>
    </row>
    <row r="16" spans="1:24" ht="12.75" customHeight="1" x14ac:dyDescent="0.2">
      <c r="A16" s="109" t="s">
        <v>2381</v>
      </c>
      <c r="B16" s="106" t="s">
        <v>2382</v>
      </c>
      <c r="C16" s="202" t="s">
        <v>3104</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
      <c r="A17" s="237" t="s">
        <v>2383</v>
      </c>
      <c r="B17" s="169" t="s">
        <v>3073</v>
      </c>
      <c r="C17" s="202" t="s">
        <v>3105</v>
      </c>
      <c r="D17" s="217">
        <v>5543.3</v>
      </c>
      <c r="E17" s="213"/>
      <c r="F17" s="213"/>
      <c r="G17" s="213"/>
      <c r="H17" s="213"/>
      <c r="I17" s="213"/>
      <c r="J17" s="213"/>
      <c r="K17" s="213"/>
      <c r="L17" s="213"/>
      <c r="M17" s="213"/>
      <c r="N17" s="213"/>
      <c r="O17" s="213"/>
      <c r="P17" s="213"/>
      <c r="Q17" s="213"/>
      <c r="R17" s="213"/>
      <c r="S17" s="213"/>
      <c r="T17" s="213"/>
      <c r="U17" s="213"/>
    </row>
    <row r="18" spans="1:21" ht="36" customHeight="1" x14ac:dyDescent="0.2">
      <c r="A18" s="233" t="s">
        <v>3106</v>
      </c>
      <c r="B18" s="236" t="s">
        <v>3107</v>
      </c>
      <c r="C18" s="202" t="s">
        <v>3108</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
      <c r="A19" s="84" t="s">
        <v>3109</v>
      </c>
      <c r="B19" s="85" t="s">
        <v>3110</v>
      </c>
      <c r="C19" s="202" t="s">
        <v>3111</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84" t="s">
        <v>3112</v>
      </c>
      <c r="B20" s="85" t="s">
        <v>2406</v>
      </c>
      <c r="C20" s="202" t="s">
        <v>3113</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84" t="s">
        <v>3114</v>
      </c>
      <c r="B21" s="85" t="s">
        <v>2410</v>
      </c>
      <c r="C21" s="202" t="s">
        <v>3115</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84" t="s">
        <v>3116</v>
      </c>
      <c r="B22" s="85" t="s">
        <v>3117</v>
      </c>
      <c r="C22" s="202" t="s">
        <v>3118</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84" t="s">
        <v>3119</v>
      </c>
      <c r="B23" s="85" t="s">
        <v>3120</v>
      </c>
      <c r="C23" s="202" t="s">
        <v>3121</v>
      </c>
      <c r="D23" s="217">
        <v>0</v>
      </c>
      <c r="E23" s="213"/>
      <c r="F23" s="213"/>
      <c r="G23" s="213"/>
      <c r="H23" s="213"/>
      <c r="I23" s="213"/>
      <c r="J23" s="213"/>
      <c r="K23" s="213"/>
      <c r="L23" s="213"/>
      <c r="M23" s="213"/>
      <c r="N23" s="213"/>
      <c r="O23" s="213"/>
      <c r="P23" s="213"/>
      <c r="Q23" s="213"/>
      <c r="R23" s="213"/>
      <c r="S23" s="213"/>
      <c r="T23" s="213"/>
      <c r="U23" s="213"/>
    </row>
    <row r="24" spans="1:21" ht="13.15" customHeight="1" x14ac:dyDescent="0.2">
      <c r="A24" s="237" t="s">
        <v>2477</v>
      </c>
      <c r="B24" s="169" t="s">
        <v>3122</v>
      </c>
      <c r="C24" s="169" t="s">
        <v>3123</v>
      </c>
      <c r="D24" s="140">
        <v>13220</v>
      </c>
      <c r="E24" s="235"/>
      <c r="F24" s="213"/>
      <c r="G24" s="213"/>
      <c r="H24" s="213"/>
      <c r="I24" s="213"/>
      <c r="J24" s="213"/>
      <c r="K24" s="213"/>
      <c r="L24" s="213"/>
      <c r="M24" s="213"/>
      <c r="N24" s="213"/>
      <c r="O24" s="213"/>
      <c r="P24" s="213"/>
      <c r="Q24" s="213"/>
      <c r="R24" s="213"/>
      <c r="S24" s="213"/>
      <c r="T24" s="213"/>
      <c r="U24" s="213"/>
    </row>
    <row r="25" spans="1:21" ht="24" customHeight="1" x14ac:dyDescent="0.2">
      <c r="A25" s="84"/>
      <c r="B25" s="169" t="s">
        <v>3124</v>
      </c>
      <c r="C25" s="202" t="s">
        <v>3125</v>
      </c>
      <c r="D25" s="234">
        <f>D26+D27+D36+D37+D43</f>
        <v>1623114.29</v>
      </c>
      <c r="E25" s="235"/>
      <c r="F25" s="213"/>
      <c r="G25" s="213"/>
      <c r="H25" s="213"/>
      <c r="I25" s="213"/>
      <c r="J25" s="213"/>
      <c r="K25" s="213"/>
      <c r="L25" s="213"/>
      <c r="M25" s="213"/>
      <c r="N25" s="213"/>
      <c r="O25" s="213"/>
      <c r="P25" s="213"/>
      <c r="Q25" s="213"/>
      <c r="R25" s="213"/>
      <c r="S25" s="213"/>
      <c r="T25" s="213"/>
      <c r="U25" s="213"/>
    </row>
    <row r="26" spans="1:21" ht="12.75" customHeight="1" x14ac:dyDescent="0.2">
      <c r="A26" s="84"/>
      <c r="B26" s="236" t="s">
        <v>3091</v>
      </c>
      <c r="C26" s="202" t="s">
        <v>3126</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
      <c r="A27" s="233" t="s">
        <v>2345</v>
      </c>
      <c r="B27" s="236" t="s">
        <v>3127</v>
      </c>
      <c r="C27" s="202" t="s">
        <v>3128</v>
      </c>
      <c r="D27" s="234">
        <f>SUM(D28:D35)</f>
        <v>1618623.8800000001</v>
      </c>
      <c r="E27" s="213"/>
      <c r="F27" s="213"/>
      <c r="G27" s="213"/>
      <c r="H27" s="213"/>
      <c r="I27" s="213"/>
      <c r="J27" s="213"/>
      <c r="K27" s="213"/>
      <c r="L27" s="213"/>
      <c r="M27" s="213"/>
      <c r="N27" s="213"/>
      <c r="O27" s="213"/>
      <c r="P27" s="213"/>
      <c r="Q27" s="213"/>
      <c r="R27" s="213"/>
      <c r="S27" s="213"/>
      <c r="T27" s="213"/>
      <c r="U27" s="213"/>
    </row>
    <row r="28" spans="1:21" ht="12.75" customHeight="1" x14ac:dyDescent="0.2">
      <c r="A28" s="84" t="s">
        <v>2347</v>
      </c>
      <c r="B28" s="85" t="s">
        <v>2348</v>
      </c>
      <c r="C28" s="202" t="s">
        <v>3129</v>
      </c>
      <c r="D28" s="217">
        <v>1254490.25</v>
      </c>
      <c r="E28" s="213"/>
      <c r="F28" s="213"/>
      <c r="G28" s="213"/>
      <c r="H28" s="213"/>
      <c r="I28" s="213"/>
      <c r="J28" s="213"/>
      <c r="K28" s="213"/>
      <c r="L28" s="213"/>
      <c r="M28" s="213"/>
      <c r="N28" s="213"/>
      <c r="O28" s="213"/>
      <c r="P28" s="213"/>
      <c r="Q28" s="213"/>
      <c r="R28" s="213"/>
      <c r="S28" s="213"/>
      <c r="T28" s="213"/>
      <c r="U28" s="213"/>
    </row>
    <row r="29" spans="1:21" ht="12.75" customHeight="1" x14ac:dyDescent="0.2">
      <c r="A29" s="84" t="s">
        <v>2349</v>
      </c>
      <c r="B29" s="85" t="s">
        <v>2350</v>
      </c>
      <c r="C29" s="202" t="s">
        <v>3130</v>
      </c>
      <c r="D29" s="217">
        <v>213484.53</v>
      </c>
      <c r="E29" s="213"/>
      <c r="F29" s="213"/>
      <c r="G29" s="213"/>
      <c r="H29" s="213"/>
      <c r="I29" s="213"/>
      <c r="J29" s="213"/>
      <c r="K29" s="213"/>
      <c r="L29" s="213"/>
      <c r="M29" s="213"/>
      <c r="N29" s="213"/>
      <c r="O29" s="213"/>
      <c r="P29" s="213"/>
      <c r="Q29" s="213"/>
      <c r="R29" s="213"/>
      <c r="S29" s="213"/>
      <c r="T29" s="213"/>
      <c r="U29" s="213"/>
    </row>
    <row r="30" spans="1:21" ht="12.75" customHeight="1" x14ac:dyDescent="0.2">
      <c r="A30" s="84" t="s">
        <v>2351</v>
      </c>
      <c r="B30" s="85" t="s">
        <v>3097</v>
      </c>
      <c r="C30" s="202" t="s">
        <v>3131</v>
      </c>
      <c r="D30" s="217">
        <v>601.35</v>
      </c>
      <c r="E30" s="213"/>
      <c r="F30" s="213"/>
      <c r="G30" s="213"/>
      <c r="H30" s="213"/>
      <c r="I30" s="213"/>
      <c r="J30" s="213"/>
      <c r="K30" s="213"/>
      <c r="L30" s="213"/>
      <c r="M30" s="213"/>
      <c r="N30" s="213"/>
      <c r="O30" s="213"/>
      <c r="P30" s="213"/>
      <c r="Q30" s="213"/>
      <c r="R30" s="213"/>
      <c r="S30" s="213"/>
      <c r="T30" s="213"/>
      <c r="U30" s="213"/>
    </row>
    <row r="31" spans="1:21" ht="12.75" customHeight="1" x14ac:dyDescent="0.2">
      <c r="A31" s="84" t="s">
        <v>2359</v>
      </c>
      <c r="B31" s="85" t="s">
        <v>2360</v>
      </c>
      <c r="C31" s="202" t="s">
        <v>3132</v>
      </c>
      <c r="D31" s="217">
        <v>0</v>
      </c>
      <c r="E31" s="213"/>
      <c r="F31" s="213"/>
      <c r="G31" s="213"/>
      <c r="H31" s="213"/>
      <c r="I31" s="213"/>
      <c r="J31" s="213"/>
      <c r="K31" s="213"/>
      <c r="L31" s="213"/>
      <c r="M31" s="213"/>
      <c r="N31" s="213"/>
      <c r="O31" s="213"/>
      <c r="P31" s="213"/>
      <c r="Q31" s="213"/>
      <c r="R31" s="213"/>
      <c r="S31" s="213"/>
      <c r="T31" s="213"/>
      <c r="U31" s="213"/>
    </row>
    <row r="32" spans="1:21" ht="13.15" customHeight="1" x14ac:dyDescent="0.2">
      <c r="A32" s="84" t="s">
        <v>2361</v>
      </c>
      <c r="B32" s="106" t="s">
        <v>3100</v>
      </c>
      <c r="C32" s="202" t="s">
        <v>3133</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
      <c r="A33" s="84" t="s">
        <v>2377</v>
      </c>
      <c r="B33" s="106" t="s">
        <v>2378</v>
      </c>
      <c r="C33" s="202" t="s">
        <v>3134</v>
      </c>
      <c r="D33" s="217">
        <v>149435.75</v>
      </c>
      <c r="E33" s="213"/>
      <c r="F33" s="213"/>
      <c r="G33" s="213"/>
      <c r="H33" s="213"/>
      <c r="I33" s="213"/>
      <c r="J33" s="213"/>
      <c r="K33" s="213"/>
      <c r="L33" s="213"/>
      <c r="M33" s="213"/>
      <c r="N33" s="213"/>
      <c r="O33" s="213"/>
      <c r="P33" s="213"/>
      <c r="Q33" s="213"/>
      <c r="R33" s="213"/>
      <c r="S33" s="213"/>
      <c r="T33" s="213"/>
      <c r="U33" s="213"/>
    </row>
    <row r="34" spans="1:21" ht="12.75" customHeight="1" x14ac:dyDescent="0.2">
      <c r="A34" s="84" t="s">
        <v>2379</v>
      </c>
      <c r="B34" s="106" t="s">
        <v>2380</v>
      </c>
      <c r="C34" s="202" t="s">
        <v>3135</v>
      </c>
      <c r="D34" s="217">
        <v>612</v>
      </c>
      <c r="E34" s="235"/>
      <c r="F34" s="213"/>
      <c r="G34" s="213"/>
      <c r="H34" s="213"/>
      <c r="I34" s="213"/>
      <c r="J34" s="213"/>
      <c r="K34" s="213"/>
      <c r="L34" s="213"/>
      <c r="M34" s="213"/>
      <c r="N34" s="213"/>
      <c r="O34" s="213"/>
      <c r="P34" s="213"/>
      <c r="Q34" s="213"/>
      <c r="R34" s="213"/>
      <c r="S34" s="213"/>
      <c r="T34" s="213"/>
      <c r="U34" s="213"/>
    </row>
    <row r="35" spans="1:21" ht="12.75" customHeight="1" x14ac:dyDescent="0.2">
      <c r="A35" s="84" t="s">
        <v>2381</v>
      </c>
      <c r="B35" s="106" t="s">
        <v>2382</v>
      </c>
      <c r="C35" s="202" t="s">
        <v>3136</v>
      </c>
      <c r="D35" s="217">
        <v>0</v>
      </c>
      <c r="E35" s="213"/>
      <c r="F35" s="213"/>
      <c r="G35" s="213"/>
      <c r="H35" s="213"/>
      <c r="I35" s="213"/>
      <c r="J35" s="213"/>
      <c r="K35" s="213"/>
      <c r="L35" s="213"/>
      <c r="M35" s="213"/>
      <c r="N35" s="213"/>
      <c r="O35" s="213"/>
      <c r="P35" s="213"/>
      <c r="Q35" s="213"/>
      <c r="R35" s="213"/>
      <c r="S35" s="213"/>
      <c r="T35" s="213"/>
      <c r="U35" s="213"/>
    </row>
    <row r="36" spans="1:21" ht="12.75" customHeight="1" x14ac:dyDescent="0.2">
      <c r="A36" s="233" t="s">
        <v>2383</v>
      </c>
      <c r="B36" s="236" t="s">
        <v>3073</v>
      </c>
      <c r="C36" s="202" t="s">
        <v>3137</v>
      </c>
      <c r="D36" s="217">
        <v>4490.41</v>
      </c>
      <c r="E36" s="213"/>
      <c r="F36" s="213"/>
      <c r="G36" s="213"/>
      <c r="H36" s="213"/>
      <c r="I36" s="213"/>
      <c r="J36" s="213"/>
      <c r="K36" s="213"/>
      <c r="L36" s="213"/>
      <c r="M36" s="213"/>
      <c r="N36" s="213"/>
      <c r="O36" s="213"/>
      <c r="P36" s="213"/>
      <c r="Q36" s="213"/>
      <c r="R36" s="213"/>
      <c r="S36" s="213"/>
      <c r="T36" s="213"/>
      <c r="U36" s="213"/>
    </row>
    <row r="37" spans="1:21" ht="36" customHeight="1" x14ac:dyDescent="0.2">
      <c r="A37" s="233" t="s">
        <v>3106</v>
      </c>
      <c r="B37" s="236" t="s">
        <v>3138</v>
      </c>
      <c r="C37" s="202" t="s">
        <v>3139</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
      <c r="A38" s="84" t="s">
        <v>3109</v>
      </c>
      <c r="B38" s="85" t="s">
        <v>3110</v>
      </c>
      <c r="C38" s="202" t="s">
        <v>3140</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84" t="s">
        <v>3112</v>
      </c>
      <c r="B39" s="85" t="s">
        <v>2406</v>
      </c>
      <c r="C39" s="202" t="s">
        <v>3141</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84" t="s">
        <v>3114</v>
      </c>
      <c r="B40" s="85" t="s">
        <v>2410</v>
      </c>
      <c r="C40" s="202" t="s">
        <v>3142</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84" t="s">
        <v>3143</v>
      </c>
      <c r="B41" s="85" t="s">
        <v>3117</v>
      </c>
      <c r="C41" s="202" t="s">
        <v>3144</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
      <c r="A42" s="84" t="s">
        <v>3119</v>
      </c>
      <c r="B42" s="85" t="s">
        <v>3120</v>
      </c>
      <c r="C42" s="202" t="s">
        <v>3145</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7" t="s">
        <v>2477</v>
      </c>
      <c r="B43" s="169" t="s">
        <v>3122</v>
      </c>
      <c r="C43" s="169" t="s">
        <v>3146</v>
      </c>
      <c r="D43" s="140">
        <v>0</v>
      </c>
      <c r="E43" s="235"/>
      <c r="F43" s="213"/>
      <c r="G43" s="213"/>
      <c r="H43" s="213"/>
      <c r="I43" s="213"/>
      <c r="J43" s="213"/>
      <c r="K43" s="213"/>
      <c r="L43" s="213"/>
      <c r="M43" s="213"/>
      <c r="N43" s="213"/>
      <c r="O43" s="213"/>
      <c r="P43" s="213"/>
      <c r="Q43" s="213"/>
      <c r="R43" s="213"/>
      <c r="S43" s="213"/>
      <c r="T43" s="213"/>
      <c r="U43" s="213"/>
    </row>
    <row r="44" spans="1:21" ht="24" customHeight="1" x14ac:dyDescent="0.2">
      <c r="A44" s="84"/>
      <c r="B44" s="236" t="s">
        <v>3147</v>
      </c>
      <c r="C44" s="202" t="s">
        <v>3148</v>
      </c>
      <c r="D44" s="234">
        <f>D5+D6-D25</f>
        <v>200585.09000000008</v>
      </c>
      <c r="E44" s="213"/>
      <c r="F44" s="213"/>
      <c r="G44" s="213"/>
      <c r="H44" s="213"/>
      <c r="I44" s="213"/>
      <c r="J44" s="213"/>
      <c r="K44" s="213"/>
      <c r="L44" s="213"/>
      <c r="M44" s="213"/>
      <c r="N44" s="213"/>
      <c r="O44" s="213"/>
      <c r="P44" s="213"/>
      <c r="Q44" s="213"/>
      <c r="R44" s="213"/>
      <c r="S44" s="213"/>
      <c r="T44" s="213"/>
      <c r="U44" s="213"/>
    </row>
    <row r="45" spans="1:21" ht="24" customHeight="1" x14ac:dyDescent="0.2">
      <c r="A45" s="233"/>
      <c r="B45" s="169" t="s">
        <v>3149</v>
      </c>
      <c r="C45" s="202" t="s">
        <v>3150</v>
      </c>
      <c r="D45" s="234">
        <f>D46+D51+D92+D97+D103</f>
        <v>13035.65</v>
      </c>
      <c r="E45" s="235"/>
      <c r="F45" s="213"/>
      <c r="G45" s="213"/>
      <c r="H45" s="213"/>
      <c r="I45" s="213"/>
      <c r="J45" s="213"/>
      <c r="K45" s="213"/>
      <c r="L45" s="213"/>
      <c r="M45" s="213"/>
      <c r="N45" s="213"/>
      <c r="O45" s="213"/>
      <c r="P45" s="213"/>
      <c r="Q45" s="213"/>
      <c r="R45" s="213"/>
      <c r="S45" s="213"/>
      <c r="T45" s="213"/>
      <c r="U45" s="213"/>
    </row>
    <row r="46" spans="1:21" ht="24" customHeight="1" x14ac:dyDescent="0.2">
      <c r="A46" s="84"/>
      <c r="B46" s="236" t="s">
        <v>3151</v>
      </c>
      <c r="C46" s="202" t="s">
        <v>3152</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3"/>
      <c r="B47" s="85" t="s">
        <v>3153</v>
      </c>
      <c r="C47" s="202" t="s">
        <v>3154</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84"/>
      <c r="B48" s="85" t="s">
        <v>3155</v>
      </c>
      <c r="C48" s="202" t="s">
        <v>3156</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84"/>
      <c r="B49" s="85" t="s">
        <v>3157</v>
      </c>
      <c r="C49" s="202" t="s">
        <v>3158</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84"/>
      <c r="B50" s="85" t="s">
        <v>3159</v>
      </c>
      <c r="C50" s="202" t="s">
        <v>3160</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3" t="s">
        <v>2345</v>
      </c>
      <c r="B51" s="169" t="s">
        <v>3161</v>
      </c>
      <c r="C51" s="202" t="s">
        <v>3162</v>
      </c>
      <c r="D51" s="234">
        <f>D52+D57+D62+D67+D72+D77+D82+D87</f>
        <v>13035.65</v>
      </c>
      <c r="E51" s="213"/>
      <c r="F51" s="213"/>
      <c r="G51" s="213"/>
      <c r="H51" s="213"/>
      <c r="I51" s="213"/>
      <c r="J51" s="213"/>
      <c r="K51" s="213"/>
      <c r="L51" s="213"/>
      <c r="M51" s="213"/>
      <c r="N51" s="213"/>
      <c r="O51" s="213"/>
      <c r="P51" s="213"/>
      <c r="Q51" s="213"/>
      <c r="R51" s="213"/>
      <c r="S51" s="213"/>
      <c r="T51" s="213"/>
      <c r="U51" s="213"/>
    </row>
    <row r="52" spans="1:21" ht="12.75" customHeight="1" x14ac:dyDescent="0.2">
      <c r="A52" s="233" t="s">
        <v>2347</v>
      </c>
      <c r="B52" s="236" t="s">
        <v>3163</v>
      </c>
      <c r="C52" s="202" t="s">
        <v>3164</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
      <c r="A53" s="84"/>
      <c r="B53" s="85" t="s">
        <v>3153</v>
      </c>
      <c r="C53" s="202" t="s">
        <v>3165</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
      <c r="A54" s="84"/>
      <c r="B54" s="85" t="s">
        <v>3155</v>
      </c>
      <c r="C54" s="202" t="s">
        <v>3166</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3"/>
      <c r="B55" s="85" t="s">
        <v>3157</v>
      </c>
      <c r="C55" s="202" t="s">
        <v>3167</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84"/>
      <c r="B56" s="85" t="s">
        <v>3159</v>
      </c>
      <c r="C56" s="202" t="s">
        <v>3168</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3" t="s">
        <v>2349</v>
      </c>
      <c r="B57" s="236" t="s">
        <v>3169</v>
      </c>
      <c r="C57" s="202" t="s">
        <v>3170</v>
      </c>
      <c r="D57" s="234">
        <f>SUM(D58:D61)</f>
        <v>13035.65</v>
      </c>
      <c r="E57" s="213"/>
      <c r="F57" s="213"/>
      <c r="G57" s="213"/>
      <c r="H57" s="213"/>
      <c r="I57" s="213"/>
      <c r="J57" s="213"/>
      <c r="K57" s="213"/>
      <c r="L57" s="213"/>
      <c r="M57" s="213"/>
      <c r="N57" s="213"/>
      <c r="O57" s="213"/>
      <c r="P57" s="213"/>
      <c r="Q57" s="213"/>
      <c r="R57" s="213"/>
      <c r="S57" s="213"/>
      <c r="T57" s="213"/>
      <c r="U57" s="213"/>
    </row>
    <row r="58" spans="1:21" ht="12.75" customHeight="1" x14ac:dyDescent="0.2">
      <c r="A58" s="84"/>
      <c r="B58" s="85" t="s">
        <v>3153</v>
      </c>
      <c r="C58" s="202" t="s">
        <v>3171</v>
      </c>
      <c r="D58" s="217">
        <v>13035.65</v>
      </c>
      <c r="E58" s="213"/>
      <c r="F58" s="213"/>
      <c r="G58" s="213"/>
      <c r="H58" s="213"/>
      <c r="I58" s="213"/>
      <c r="J58" s="213"/>
      <c r="K58" s="213"/>
      <c r="L58" s="213"/>
      <c r="M58" s="213"/>
      <c r="N58" s="213"/>
      <c r="O58" s="213"/>
      <c r="P58" s="213"/>
      <c r="Q58" s="213"/>
      <c r="R58" s="213"/>
      <c r="S58" s="213"/>
      <c r="T58" s="213"/>
      <c r="U58" s="213"/>
    </row>
    <row r="59" spans="1:21" ht="12.75" customHeight="1" x14ac:dyDescent="0.2">
      <c r="A59" s="84"/>
      <c r="B59" s="85" t="s">
        <v>3155</v>
      </c>
      <c r="C59" s="202" t="s">
        <v>3172</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84"/>
      <c r="B60" s="85" t="s">
        <v>3157</v>
      </c>
      <c r="C60" s="202" t="s">
        <v>3173</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84"/>
      <c r="B61" s="85" t="s">
        <v>3159</v>
      </c>
      <c r="C61" s="202" t="s">
        <v>3174</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
      <c r="A62" s="233" t="s">
        <v>2351</v>
      </c>
      <c r="B62" s="236" t="s">
        <v>3175</v>
      </c>
      <c r="C62" s="202" t="s">
        <v>3176</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
      <c r="A63" s="84"/>
      <c r="B63" s="85" t="s">
        <v>3153</v>
      </c>
      <c r="C63" s="202" t="s">
        <v>3177</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
      <c r="A64" s="84"/>
      <c r="B64" s="85" t="s">
        <v>3155</v>
      </c>
      <c r="C64" s="202" t="s">
        <v>3178</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3"/>
      <c r="B65" s="85" t="s">
        <v>3157</v>
      </c>
      <c r="C65" s="202" t="s">
        <v>3179</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84"/>
      <c r="B66" s="85" t="s">
        <v>3159</v>
      </c>
      <c r="C66" s="202" t="s">
        <v>3180</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3" t="s">
        <v>2359</v>
      </c>
      <c r="B67" s="236" t="s">
        <v>3181</v>
      </c>
      <c r="C67" s="202" t="s">
        <v>3182</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84"/>
      <c r="B68" s="85" t="s">
        <v>3153</v>
      </c>
      <c r="C68" s="202" t="s">
        <v>3183</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84"/>
      <c r="B69" s="85" t="s">
        <v>3155</v>
      </c>
      <c r="C69" s="202" t="s">
        <v>3184</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84"/>
      <c r="B70" s="85" t="s">
        <v>3157</v>
      </c>
      <c r="C70" s="202" t="s">
        <v>3185</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84"/>
      <c r="B71" s="85" t="s">
        <v>3159</v>
      </c>
      <c r="C71" s="202" t="s">
        <v>3186</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3" t="s">
        <v>2361</v>
      </c>
      <c r="B72" s="169" t="s">
        <v>3187</v>
      </c>
      <c r="C72" s="202" t="s">
        <v>3188</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
      <c r="A73" s="84"/>
      <c r="B73" s="85" t="s">
        <v>3153</v>
      </c>
      <c r="C73" s="202" t="s">
        <v>3189</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84"/>
      <c r="B74" s="85" t="s">
        <v>3155</v>
      </c>
      <c r="C74" s="202" t="s">
        <v>3190</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84"/>
      <c r="B75" s="85" t="s">
        <v>3157</v>
      </c>
      <c r="C75" s="202" t="s">
        <v>3191</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84"/>
      <c r="B76" s="85" t="s">
        <v>3159</v>
      </c>
      <c r="C76" s="202" t="s">
        <v>3192</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3" t="s">
        <v>2377</v>
      </c>
      <c r="B77" s="236" t="s">
        <v>3193</v>
      </c>
      <c r="C77" s="202" t="s">
        <v>3194</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
      <c r="A78" s="84"/>
      <c r="B78" s="85" t="s">
        <v>3153</v>
      </c>
      <c r="C78" s="202" t="s">
        <v>3195</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
      <c r="A79" s="84"/>
      <c r="B79" s="85" t="s">
        <v>3155</v>
      </c>
      <c r="C79" s="202" t="s">
        <v>3196</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84"/>
      <c r="B80" s="85" t="s">
        <v>3157</v>
      </c>
      <c r="C80" s="202" t="s">
        <v>3197</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3"/>
      <c r="B81" s="85" t="s">
        <v>3159</v>
      </c>
      <c r="C81" s="202" t="s">
        <v>3198</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3" t="s">
        <v>2379</v>
      </c>
      <c r="B82" s="238" t="s">
        <v>3199</v>
      </c>
      <c r="C82" s="202" t="s">
        <v>3200</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
      <c r="A83" s="233"/>
      <c r="B83" s="85" t="s">
        <v>3153</v>
      </c>
      <c r="C83" s="202" t="s">
        <v>3201</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
      <c r="A84" s="233"/>
      <c r="B84" s="85" t="s">
        <v>3155</v>
      </c>
      <c r="C84" s="202" t="s">
        <v>3202</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3"/>
      <c r="B85" s="85" t="s">
        <v>3157</v>
      </c>
      <c r="C85" s="202" t="s">
        <v>3203</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3"/>
      <c r="B86" s="85" t="s">
        <v>3159</v>
      </c>
      <c r="C86" s="202" t="s">
        <v>3204</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3" t="s">
        <v>2381</v>
      </c>
      <c r="B87" s="239" t="s">
        <v>3205</v>
      </c>
      <c r="C87" s="202" t="s">
        <v>3206</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
      <c r="A88" s="233"/>
      <c r="B88" s="85" t="s">
        <v>3153</v>
      </c>
      <c r="C88" s="202" t="s">
        <v>3207</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3"/>
      <c r="B89" s="85" t="s">
        <v>3155</v>
      </c>
      <c r="C89" s="202" t="s">
        <v>3208</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
      <c r="A90" s="233"/>
      <c r="B90" s="85" t="s">
        <v>3157</v>
      </c>
      <c r="C90" s="202" t="s">
        <v>3209</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3"/>
      <c r="B91" s="85" t="s">
        <v>3159</v>
      </c>
      <c r="C91" s="202" t="s">
        <v>3210</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3" t="s">
        <v>2383</v>
      </c>
      <c r="B92" s="236" t="s">
        <v>3211</v>
      </c>
      <c r="C92" s="202" t="s">
        <v>3212</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3"/>
      <c r="B93" s="85" t="s">
        <v>3153</v>
      </c>
      <c r="C93" s="202" t="s">
        <v>3213</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3"/>
      <c r="B94" s="85" t="s">
        <v>3155</v>
      </c>
      <c r="C94" s="202" t="s">
        <v>3214</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84"/>
      <c r="B95" s="85" t="s">
        <v>3157</v>
      </c>
      <c r="C95" s="202" t="s">
        <v>3215</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84"/>
      <c r="B96" s="85" t="s">
        <v>3159</v>
      </c>
      <c r="C96" s="202" t="s">
        <v>3216</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3" t="s">
        <v>3106</v>
      </c>
      <c r="B97" s="236" t="s">
        <v>3217</v>
      </c>
      <c r="C97" s="202" t="s">
        <v>3218</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
      <c r="A98" s="84" t="s">
        <v>3109</v>
      </c>
      <c r="B98" s="85" t="s">
        <v>3110</v>
      </c>
      <c r="C98" s="202" t="s">
        <v>3219</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84" t="s">
        <v>3112</v>
      </c>
      <c r="B99" s="85" t="s">
        <v>2406</v>
      </c>
      <c r="C99" s="202" t="s">
        <v>3220</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84" t="s">
        <v>3114</v>
      </c>
      <c r="B100" s="85" t="s">
        <v>2410</v>
      </c>
      <c r="C100" s="202" t="s">
        <v>3221</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84" t="s">
        <v>3143</v>
      </c>
      <c r="B101" s="85" t="s">
        <v>3117</v>
      </c>
      <c r="C101" s="202" t="s">
        <v>3222</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84" t="s">
        <v>3119</v>
      </c>
      <c r="B102" s="85" t="s">
        <v>3120</v>
      </c>
      <c r="C102" s="202" t="s">
        <v>3223</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7" t="s">
        <v>2477</v>
      </c>
      <c r="B103" s="169" t="s">
        <v>3122</v>
      </c>
      <c r="C103" s="169" t="s">
        <v>3224</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
      <c r="A104" s="233"/>
      <c r="B104" s="169" t="s">
        <v>3225</v>
      </c>
      <c r="C104" s="202" t="s">
        <v>3226</v>
      </c>
      <c r="D104" s="234">
        <f>SUM(D105:D109)</f>
        <v>187549.44</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
      <c r="A105" s="84"/>
      <c r="B105" s="85" t="s">
        <v>3091</v>
      </c>
      <c r="C105" s="202" t="s">
        <v>3227</v>
      </c>
      <c r="D105" s="217">
        <v>11033.15</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84" t="s">
        <v>2345</v>
      </c>
      <c r="B106" s="85" t="s">
        <v>3071</v>
      </c>
      <c r="C106" s="202" t="s">
        <v>3228</v>
      </c>
      <c r="D106" s="217">
        <v>176516.29</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84" t="s">
        <v>2383</v>
      </c>
      <c r="B107" s="85" t="s">
        <v>3073</v>
      </c>
      <c r="C107" s="202" t="s">
        <v>3229</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84" t="s">
        <v>3106</v>
      </c>
      <c r="B108" s="85" t="s">
        <v>3230</v>
      </c>
      <c r="C108" s="202" t="s">
        <v>3231</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5" t="s">
        <v>2477</v>
      </c>
      <c r="B109" s="141" t="s">
        <v>3122</v>
      </c>
      <c r="C109" s="186" t="s">
        <v>3232</v>
      </c>
      <c r="D109" s="142">
        <v>0</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
      <c r="A110" s="144"/>
      <c r="B110" s="144"/>
      <c r="C110" s="240"/>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18" sqref="C18"/>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9" width="14.42578125" style="21" customWidth="1"/>
    <col min="20"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4</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10854</v>
      </c>
      <c r="P3" s="146"/>
    </row>
    <row r="4" spans="1:17" s="1" customFormat="1" ht="19.5" customHeight="1" x14ac:dyDescent="0.2">
      <c r="A4" s="348" t="s">
        <v>3245</v>
      </c>
      <c r="B4" s="349"/>
      <c r="C4" s="350"/>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3258</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54"/>
      <c r="E23" s="146">
        <f>SUM(E24:E297)</f>
        <v>0</v>
      </c>
      <c r="F23" s="146">
        <f>SUM(F24:F297)</f>
        <v>4</v>
      </c>
      <c r="G23" s="146"/>
      <c r="H23" s="146"/>
      <c r="I23" s="146"/>
      <c r="J23" s="146"/>
      <c r="K23" s="146"/>
      <c r="L23" s="146"/>
      <c r="M23" s="146"/>
      <c r="N23" s="146"/>
      <c r="O23" s="146"/>
      <c r="P23" s="146"/>
    </row>
    <row r="24" spans="1:16" s="1" customFormat="1" ht="20.4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Provjera</v>
      </c>
      <c r="C239" s="245" t="s">
        <v>3483</v>
      </c>
      <c r="D239" s="254"/>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45" t="s">
        <v>3488</v>
      </c>
      <c r="D244" s="254"/>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36</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1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3.1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Fabreti</cp:lastModifiedBy>
  <cp:lastPrinted>2026-02-13T18:30:58Z</cp:lastPrinted>
  <dcterms:created xsi:type="dcterms:W3CDTF">2022-04-01T05:14:30Z</dcterms:created>
  <dcterms:modified xsi:type="dcterms:W3CDTF">2026-02-25T09:55:28Z</dcterms:modified>
</cp:coreProperties>
</file>